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2" activeTab="7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  <sheet name="Zał 8" sheetId="8" r:id="rId8"/>
    <sheet name="Zał 9" sheetId="9" r:id="rId9"/>
    <sheet name="Zał 10" sheetId="10" r:id="rId10"/>
    <sheet name="Zał 11" sheetId="11" r:id="rId11"/>
    <sheet name="Zał 12" sheetId="12" r:id="rId12"/>
    <sheet name="Zał 13" sheetId="13" r:id="rId13"/>
    <sheet name="Zał 14" sheetId="14" r:id="rId14"/>
    <sheet name="Zał 15" sheetId="15" r:id="rId15"/>
    <sheet name="Zał 16" sheetId="16" r:id="rId16"/>
    <sheet name="Zał 17" sheetId="17" r:id="rId17"/>
    <sheet name="Zał 18" sheetId="18" r:id="rId18"/>
    <sheet name="Zał 19" sheetId="19" r:id="rId19"/>
    <sheet name="Zał 20" sheetId="20" r:id="rId20"/>
    <sheet name="Zał 21" sheetId="21" r:id="rId21"/>
    <sheet name="zał 22" sheetId="22" r:id="rId22"/>
    <sheet name="zal 23" sheetId="23" r:id="rId23"/>
    <sheet name="zał 24" sheetId="24" r:id="rId24"/>
  </sheets>
  <definedNames>
    <definedName name="_xlnm.Print_Area" localSheetId="0">'zał 1'!$A$1:$E$28</definedName>
    <definedName name="_xlnm.Print_Area" localSheetId="9">'Zał 10'!$A$1:$I$84</definedName>
    <definedName name="_xlnm.Print_Area" localSheetId="10">'Zał 11'!$A$1:$I$14</definedName>
    <definedName name="_xlnm.Print_Area" localSheetId="11">'Zał 12'!$A$1:$M$28</definedName>
    <definedName name="_xlnm.Print_Area" localSheetId="12">'Zał 13'!$A$1:$N$61</definedName>
    <definedName name="_xlnm.Print_Area" localSheetId="13">'Zał 14'!$A$1:$M$37</definedName>
    <definedName name="_xlnm.Print_Area" localSheetId="14">'Zał 15'!$A$1:$M$60</definedName>
    <definedName name="_xlnm.Print_Area" localSheetId="15">'Zał 16'!$A$1:$M$57</definedName>
    <definedName name="_xlnm.Print_Area" localSheetId="16">'Zał 17'!$A$1:$M$55</definedName>
    <definedName name="_xlnm.Print_Area" localSheetId="17">'Zał 18'!$A$1:$M$27</definedName>
    <definedName name="_xlnm.Print_Area" localSheetId="1">'zał 2'!$A$1:$H$135</definedName>
    <definedName name="_xlnm.Print_Area" localSheetId="20">'Zał 21'!$A$1:$G$29</definedName>
    <definedName name="_xlnm.Print_Area" localSheetId="4">'Zał 5'!$A$1:$H$19</definedName>
    <definedName name="_xlnm.Print_Area" localSheetId="5">'Zał 6'!$A$1:$H$34</definedName>
    <definedName name="_xlnm.Print_Area" localSheetId="6">'Zał 7'!$A$1:$H$34</definedName>
    <definedName name="_xlnm.Print_Area" localSheetId="8">'Zał 9'!$A$1:$M$400</definedName>
    <definedName name="Excel_BuiltIn_Print_Area_13_1">'Zał 13'!$A$1:$M$61</definedName>
    <definedName name="Excel_BuiltIn_Print_Area_22">#REF!</definedName>
    <definedName name="Excel_BuiltIn_Print_Area_14_1">'Zał 14'!$A$3:$M$37</definedName>
    <definedName name="Excel_BuiltIn_Print_Area_16_1">#REF!</definedName>
    <definedName name="Excel_BuiltIn_Print_Area_19">'Zał 18'!$A$3:$M$27</definedName>
    <definedName name="Excel_BuiltIn_Print_Area_20">#REF!</definedName>
    <definedName name="Excel_BuiltIn_Print_Area_10_1">'Zał 7'!$A$1:$H$15</definedName>
    <definedName name="Excel_BuiltIn_Print_Area_11_1">#REF!</definedName>
    <definedName name="Excel_BuiltIn_Print_Area_12_1">#REF!</definedName>
    <definedName name="Excel_BuiltIn_Print_Area_13_1_1">#REF!</definedName>
    <definedName name="Excel_BuiltIn_Print_Area_6_1">'Zał 6'!$A$1:$H$14</definedName>
    <definedName name="Excel_BuiltIn_Print_Area_7_1">#REF!</definedName>
    <definedName name="Excel_BuiltIn_Print_Area_8">#REF!</definedName>
    <definedName name="Excel_BuiltIn_Print_Area_9_1">#REF!</definedName>
    <definedName name="Excel_BuiltIn_Print_Area_10_1_27">#REF!</definedName>
    <definedName name="Excel_BuiltIn_Print_Area_10_1_1">#REF!</definedName>
    <definedName name="Excel_BuiltIn_Print_Area_11_27">#REF!</definedName>
    <definedName name="Excel_BuiltIn_Print_Area_11_1_1">#REF!</definedName>
    <definedName name="Excel_BuiltIn_Print_Area_11_1_27">#REF!</definedName>
    <definedName name="Excel_BuiltIn_Print_Area_11_1_1_1">#REF!</definedName>
    <definedName name="Excel_BuiltIn_Print_Area_11_1_1_27">#REF!</definedName>
    <definedName name="Excel_BuiltIn_Print_Area_11_1_1_1_1">#REF!</definedName>
    <definedName name="Excel_BuiltIn_Print_Area_11_1_1_1_1_1">#REF!</definedName>
    <definedName name="Excel_BuiltIn_Print_Area_12_27">#REF!</definedName>
    <definedName name="Excel_BuiltIn_Print_Area_12_1_1">#REF!</definedName>
    <definedName name="Excel_BuiltIn_Print_Area_13_1_27">#REF!</definedName>
    <definedName name="Excel_BuiltIn_Print_Area_13_1_1_1">#REF!</definedName>
    <definedName name="Excel_BuiltIn_Print_Area_14_1_27">#REF!</definedName>
    <definedName name="Excel_BuiltIn_Print_Area_14_1_1">#REF!</definedName>
    <definedName name="Excel_BuiltIn_Print_Area_15_1_1">#REF!</definedName>
    <definedName name="Excel_BuiltIn_Print_Area_16_1_1">#REF!</definedName>
    <definedName name="Excel_BuiltIn_Print_Area_17_1">#REF!</definedName>
    <definedName name="Excel_BuiltIn_Print_Area_17_1_27">#REF!</definedName>
    <definedName name="Excel_BuiltIn_Print_Area_17_1_1">#REF!</definedName>
    <definedName name="Excel_BuiltIn_Print_Area_18_1">#REF!</definedName>
    <definedName name="Excel_BuiltIn_Print_Area_18_1_1">#REF!</definedName>
    <definedName name="Excel_BuiltIn_Print_Area_18_1_1_1">#REF!</definedName>
    <definedName name="Excel_BuiltIn_Print_Area_18_1_1_1_1">#REF!</definedName>
    <definedName name="Excel_BuiltIn_Print_Area_19_1">#REF!</definedName>
    <definedName name="Excel_BuiltIn_Print_Area_20_1">#REF!</definedName>
    <definedName name="Excel_BuiltIn_Print_Area_29_1">#REF!</definedName>
    <definedName name="Excel_BuiltIn_Print_Area_3">#REF!</definedName>
    <definedName name="Excel_BuiltIn_Print_Area_3_1_27">#REF!</definedName>
    <definedName name="Excel_BuiltIn_Print_Area_3_1">#REF!</definedName>
    <definedName name="Excel_BuiltIn_Print_Area_6_1_15">'Zał 9'!$A$1:$D$363</definedName>
    <definedName name="Excel_BuiltIn_Print_Area_6_1_18">'Zał 12'!$A$2:$D$26</definedName>
    <definedName name="Excel_BuiltIn_Print_Area_6_1_19">'Zał 13'!$A$1:$D$60</definedName>
    <definedName name="Excel_BuiltIn_Print_Area_6_1_20">'Zał 14'!$A$3:$D$36</definedName>
    <definedName name="Excel_BuiltIn_Print_Area_6_1_21">'Zał 15'!$A$3:$D$59</definedName>
    <definedName name="Excel_BuiltIn_Print_Area_6_1_22">#REF!</definedName>
    <definedName name="Excel_BuiltIn_Print_Area_6_1_23">'Zał 16'!$A$3:$D$56</definedName>
    <definedName name="Excel_BuiltIn_Print_Area_6_1_24">'Zał 17'!$A$3:$D$54</definedName>
    <definedName name="Excel_BuiltIn_Print_Area_6_1_25">'Zał 18'!$A$3:$D$27</definedName>
    <definedName name="Excel_BuiltIn_Print_Area_6_1_26">#REF!</definedName>
    <definedName name="Excel_BuiltIn_Print_Area_6_1_27">#REF!</definedName>
    <definedName name="Excel_BuiltIn_Print_Area_6_1_1">#REF!</definedName>
    <definedName name="Excel_BuiltIn_Print_Area_7_1_16">'Zał 10'!$A$1:$E$79</definedName>
    <definedName name="Excel_BuiltIn_Print_Area_7_1_17">'Zał 11'!$A$1:$E$12</definedName>
    <definedName name="Excel_BuiltIn_Print_Area_7_1_27">#REF!</definedName>
    <definedName name="Excel_BuiltIn_Print_Area_7_1_1">#REF!</definedName>
    <definedName name="Excel_BuiltIn_Print_Area_7_1_18">#REF!</definedName>
    <definedName name="Excel_BuiltIn_Print_Area_7_1_20">#REF!</definedName>
    <definedName name="Excel_BuiltIn_Print_Area_8_1_27">#REF!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<sst xmlns="http://schemas.openxmlformats.org/spreadsheetml/2006/main" count="1949" uniqueCount="667">
  <si>
    <t>Zał Nr 1 do Sprawozdania z wykonania budżetu Gminy Barlinek za I półrocze 2009 roku</t>
  </si>
  <si>
    <t xml:space="preserve"> Dochody ogółem za I półrocze 2009 roku</t>
  </si>
  <si>
    <t>w złotych</t>
  </si>
  <si>
    <t>Dział</t>
  </si>
  <si>
    <t>Nazwa działu</t>
  </si>
  <si>
    <t>Plan</t>
  </si>
  <si>
    <t>Wykonanie</t>
  </si>
  <si>
    <t>% Wyk.</t>
  </si>
  <si>
    <t>010</t>
  </si>
  <si>
    <t>Rolnictwo i łowiectwo</t>
  </si>
  <si>
    <t>700</t>
  </si>
  <si>
    <t>710</t>
  </si>
  <si>
    <t>750</t>
  </si>
  <si>
    <t>751</t>
  </si>
  <si>
    <t>756</t>
  </si>
  <si>
    <t>758</t>
  </si>
  <si>
    <t>801</t>
  </si>
  <si>
    <t>852</t>
  </si>
  <si>
    <t>853</t>
  </si>
  <si>
    <t>Pozostałe zadania z zakresu poityki społecznej</t>
  </si>
  <si>
    <t>854</t>
  </si>
  <si>
    <t>Edukacyjna opieka wychowawcza</t>
  </si>
  <si>
    <t>900</t>
  </si>
  <si>
    <t>926</t>
  </si>
  <si>
    <t>Kultura fizyczna i sport</t>
  </si>
  <si>
    <t>Ogółem</t>
  </si>
  <si>
    <t>w tym</t>
  </si>
  <si>
    <t>dochody bieżące</t>
  </si>
  <si>
    <t>dochody majątkowe</t>
  </si>
  <si>
    <t xml:space="preserve"> Załącznik Nr 2 do Sprawozdania Burmistrza z wykonania budżetu Gminy Barlinek za I półrocze 2009 roku</t>
  </si>
  <si>
    <t>Dochody
budżetu Gminy Barlinek w I półroczu 2009 r.</t>
  </si>
  <si>
    <t>Dochody własne</t>
  </si>
  <si>
    <t>Rozdział</t>
  </si>
  <si>
    <t>§</t>
  </si>
  <si>
    <t>Źródła dochodów</t>
  </si>
  <si>
    <t xml:space="preserve">Plan
</t>
  </si>
  <si>
    <t>Dochody
majątkowe</t>
  </si>
  <si>
    <t>020</t>
  </si>
  <si>
    <t>Leśnictwo</t>
  </si>
  <si>
    <t>02095</t>
  </si>
  <si>
    <t>Pozostała działalność</t>
  </si>
  <si>
    <t>0750</t>
  </si>
  <si>
    <r>
      <t xml:space="preserve"> Dochody z najmu i dzierżawy składników majątkowych Skarbu Państwa,  j.s.t.  </t>
    </r>
    <r>
      <rPr>
        <sz val="12"/>
        <color indexed="8"/>
        <rFont val="Times New Roman"/>
        <family val="1"/>
      </rPr>
      <t xml:space="preserve"> lub innych jednostek zaliczanych do sektora finansów publicznych oraz innych umów o podobnym charakterze</t>
    </r>
  </si>
  <si>
    <r>
      <t>Gospodarka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mieszkaniowa</t>
    </r>
  </si>
  <si>
    <t>Gospodarka gruntami i nieruchomościami</t>
  </si>
  <si>
    <t>0470</t>
  </si>
  <si>
    <t xml:space="preserve"> Wpływy z opłat za zarząd, użytkowanie i użytkowanie wieczyste nieruchomości</t>
  </si>
  <si>
    <t xml:space="preserve"> Dochody z najmu i dzierżawy składników majątkowych Skarbu Państwa,  j.s.t.lub innych jednostek zaliczanych do sektora finansów publicznych oraz innych umów o podobnym charakterze </t>
  </si>
  <si>
    <t>0760</t>
  </si>
  <si>
    <t xml:space="preserve"> Wpływy z tytułu przekształcenia prawa użytkowania wieczystego przysługującego osobom fizycznym w prawo własności </t>
  </si>
  <si>
    <t>0770</t>
  </si>
  <si>
    <t>Wpływy z tytułu odpłatnego nabycia prawa własności oraz prawa użytkowania wieczystego nieruchomości</t>
  </si>
  <si>
    <t xml:space="preserve">
</t>
  </si>
  <si>
    <t xml:space="preserve">0920
</t>
  </si>
  <si>
    <t xml:space="preserve">  Pozostałe odsetki 
</t>
  </si>
  <si>
    <t>8510</t>
  </si>
  <si>
    <t>Wpływy z różnych rozliczeń</t>
  </si>
  <si>
    <t xml:space="preserve">Działalność usługowa </t>
  </si>
  <si>
    <t>Cmentarze</t>
  </si>
  <si>
    <t xml:space="preserve"> Dochody z najmu i dzierżawy składników majątkowych Skarbu Państwa,  j.s.t lub innych jednostek zaliczanych do sektora finansów publicznych oraz innych umów o podobnym charakterze
</t>
  </si>
  <si>
    <t>Zał Nr 2</t>
  </si>
  <si>
    <t>Administracja  publiczna</t>
  </si>
  <si>
    <t>Urzędy Wojewódzkie</t>
  </si>
  <si>
    <r>
      <t xml:space="preserve"> Dochody jednostek samorządu terytorialnego związane z realizacją zadań </t>
    </r>
    <r>
      <rPr>
        <sz val="12"/>
        <color indexed="8"/>
        <rFont val="Times New Roman"/>
        <family val="1"/>
      </rPr>
      <t>z zakresu administracji rządowej oraz innych zadań zleconych ustawami</t>
    </r>
  </si>
  <si>
    <t>Urzędy gmin (miast i miast na prawach powiatu)</t>
  </si>
  <si>
    <t>0570</t>
  </si>
  <si>
    <t xml:space="preserve">  Grzywny, mandaty i inne kary pieniężne od osób fizycznych  </t>
  </si>
  <si>
    <t xml:space="preserve">0830 </t>
  </si>
  <si>
    <t xml:space="preserve"> Wpływy z usług</t>
  </si>
  <si>
    <t>0840</t>
  </si>
  <si>
    <t xml:space="preserve"> Wpływy ze sprzedaży wyrobów  </t>
  </si>
  <si>
    <t xml:space="preserve">
</t>
  </si>
  <si>
    <t>0970</t>
  </si>
  <si>
    <t>Wpływy z różnych dochodów</t>
  </si>
  <si>
    <t>2708</t>
  </si>
  <si>
    <t>Środki na dofinansowanie własnych zadań bieżących gmin (związków gmin), powiatów (związków powiatów), samorządów województw, pozyskane z innych źródeł</t>
  </si>
  <si>
    <r>
      <t xml:space="preserve">
</t>
    </r>
    <r>
      <rPr>
        <b/>
        <sz val="12"/>
        <rFont val="Times New Roman"/>
        <family val="1"/>
      </rPr>
      <t>756</t>
    </r>
  </si>
  <si>
    <t xml:space="preserve">Dochody  od  osób  prawnych, od osób  fizycznych i  od  innych  jednostek  nieposiadających  osobowości  prawnej  oraz  wydatki  związane  z  ich  poborem   </t>
  </si>
  <si>
    <t>Wpływy z podatku dochodowego od osób fizycznych</t>
  </si>
  <si>
    <t>0350</t>
  </si>
  <si>
    <t xml:space="preserve"> Podatek od działalności gospodarczej osób fizycznych,  opłacany  w formie karty podatkowej</t>
  </si>
  <si>
    <t>0910</t>
  </si>
  <si>
    <t>Odsetki od nieterminowych wpłat z tytułu podatków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</si>
  <si>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</si>
  <si>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</si>
  <si>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 xml:space="preserve"> Podatek od nieruchomości</t>
  </si>
  <si>
    <t>0320</t>
  </si>
  <si>
    <t xml:space="preserve"> Podatek rolny</t>
  </si>
  <si>
    <t>0330</t>
  </si>
  <si>
    <t xml:space="preserve"> Podatek leśny </t>
  </si>
  <si>
    <t>0340</t>
  </si>
  <si>
    <t xml:space="preserve"> Podatek od środków transportowych</t>
  </si>
  <si>
    <t>0500</t>
  </si>
  <si>
    <t xml:space="preserve"> Podatek od czynności cywilnoprawnych</t>
  </si>
  <si>
    <t>0690</t>
  </si>
  <si>
    <t xml:space="preserve"> Wpływy z różnych opłat</t>
  </si>
  <si>
    <t xml:space="preserve"> Odsetki od nieterminowych wpłat z tytułu podatków i opłat</t>
  </si>
  <si>
    <t xml:space="preserve"> Rekompensaty utraconych dochodów w podatkach i opłatach lokalnych</t>
  </si>
  <si>
    <t xml:space="preserve">Wpływy z podatku rolnego, podatku leśnego, podatku od spadków i darowizn, podatku od czynności cywilnoprawnych oraz podatków i opłat lokalnych od osób fizycznych </t>
  </si>
  <si>
    <t xml:space="preserve"> Podatek leśny</t>
  </si>
  <si>
    <t>0360</t>
  </si>
  <si>
    <t xml:space="preserve"> Podatek od spadków i darowizn</t>
  </si>
  <si>
    <t>0370</t>
  </si>
  <si>
    <t xml:space="preserve"> Opłata od posiadania psów</t>
  </si>
  <si>
    <t>0430</t>
  </si>
  <si>
    <t xml:space="preserve">Wpływy z opłaty targowej </t>
  </si>
  <si>
    <t>Wpływy z różnych opłat</t>
  </si>
  <si>
    <t xml:space="preserve">Wpływy z innych opłat stanowiących dochody j.s.t. na podstawie ustaw </t>
  </si>
  <si>
    <t>0410</t>
  </si>
  <si>
    <t xml:space="preserve"> Wpływy z opłaty skarbowej</t>
  </si>
  <si>
    <t>0460</t>
  </si>
  <si>
    <t xml:space="preserve"> Wpływy z opłaty eksploatacyjnej</t>
  </si>
  <si>
    <t>0480</t>
  </si>
  <si>
    <t xml:space="preserve"> Wpływy z opłat za zezwolenia na sprzedaż alkoholu</t>
  </si>
  <si>
    <t>0490</t>
  </si>
  <si>
    <t xml:space="preserve"> Wpływy z innych lokalnych opłat pobieranych przez j.s.t. na podstawie odrębnych ustaw</t>
  </si>
  <si>
    <t>0590</t>
  </si>
  <si>
    <t xml:space="preserve"> Wpływy z opłat za koncesje i licencje</t>
  </si>
  <si>
    <t xml:space="preserve"> Wpływy z różnych opłat </t>
  </si>
  <si>
    <t>0920</t>
  </si>
  <si>
    <t>Pozostałe odsetki</t>
  </si>
  <si>
    <t xml:space="preserve"> Wpływy z różnych dochodów </t>
  </si>
  <si>
    <t>Udziały gmin w podatkach stanowiących dochód budżetu państwa</t>
  </si>
  <si>
    <t>0010</t>
  </si>
  <si>
    <t xml:space="preserve"> Podatek dochodowy od osób fizycznych</t>
  </si>
  <si>
    <t>0020</t>
  </si>
  <si>
    <t xml:space="preserve"> Podatek dochodowy od osób prawnych</t>
  </si>
  <si>
    <t>Dywidendy</t>
  </si>
  <si>
    <t>0740</t>
  </si>
  <si>
    <t xml:space="preserve">Wpływy z dywidend </t>
  </si>
  <si>
    <t>Różne  rozliczenia</t>
  </si>
  <si>
    <t>Część oświatowa subwencji ogólnej dla j.s.t.</t>
  </si>
  <si>
    <t xml:space="preserve"> Subwencje ogólne z budżetu państwa</t>
  </si>
  <si>
    <t>Część wyrównawcza subwencji ogólnej dla gmin</t>
  </si>
  <si>
    <t>75814</t>
  </si>
  <si>
    <t>Różne  rozliczenia finansowe</t>
  </si>
  <si>
    <t>Wpływy z rożnych dochodów</t>
  </si>
  <si>
    <t>Część równoważąca subwencji ogólnej  dla gmin</t>
  </si>
  <si>
    <t>Oświata  i  wychowanie</t>
  </si>
  <si>
    <t>Szkoły podstawowe</t>
  </si>
  <si>
    <t xml:space="preserve"> Dochody z najmu i dzierżawy składników majątkowych Skarbu Państwa, j.s.t. Lub innych jednostek zaliczanych do sektora finansów publicznych oraz innych umów o podobnym charakterze  </t>
  </si>
  <si>
    <t xml:space="preserve">0920 </t>
  </si>
  <si>
    <t xml:space="preserve"> Pozostałe odsetki</t>
  </si>
  <si>
    <t>Gimnazja</t>
  </si>
  <si>
    <t xml:space="preserve"> Dochody z najmu i dzierżawy składników majątkowych Skarbu Państwa, j.s.t. lub innych jednostek zaliczanych do sektora finansów publicznych oraz innych umów o podobnym charakterze  </t>
  </si>
  <si>
    <t>Stołówki szkolne</t>
  </si>
  <si>
    <t>Pomoc  społeczna</t>
  </si>
  <si>
    <t>Świadczenia rodzinne, zaliczka alimentacyjna oraz składki na ubezpieczenia emerytalne rentowe z ubezpieczenia społeczne</t>
  </si>
  <si>
    <t xml:space="preserve"> Dochody jednostek samorządu terytorialnego związane z realizacją zadań z zakresu administracji rządowej oraz innych zadań zleconych ustawami</t>
  </si>
  <si>
    <t>Zasiłki i pomoc w naturze oraz składki na ubezpieczenia emerytalne i rentowe</t>
  </si>
  <si>
    <t xml:space="preserve"> Dotacje celowe otrzymane z budżetu państwa na realizację własnych zadań bieżących gmin</t>
  </si>
  <si>
    <t>Ośrodki Pomocy Społecznej</t>
  </si>
  <si>
    <t xml:space="preserve"> Wpływy z różnych dochodów</t>
  </si>
  <si>
    <t xml:space="preserve"> Dotacje celowe otrzymane z budżetu państwa na realizację własnych zadań bieżących gmin </t>
  </si>
  <si>
    <t xml:space="preserve">85228
</t>
  </si>
  <si>
    <t>Usługi opiekuńcze i specjalistyczne usługi opiekuńcze</t>
  </si>
  <si>
    <t>Wpływy z usług</t>
  </si>
  <si>
    <t>Pozostałe zadania z zakresu polityki społecznej</t>
  </si>
  <si>
    <t>85395</t>
  </si>
  <si>
    <t>2008</t>
  </si>
  <si>
    <t>Dotacje rozwojowe oraz środki Wspólnej Polityki Rolnej</t>
  </si>
  <si>
    <t>2009</t>
  </si>
  <si>
    <t>85415</t>
  </si>
  <si>
    <t>Pomoc materialna dla uczniów</t>
  </si>
  <si>
    <t>2030</t>
  </si>
  <si>
    <t>Gospodarka komunalna i ochrona  środowiska</t>
  </si>
  <si>
    <t>90004</t>
  </si>
  <si>
    <t>Utrzymanie zieleni w miastach i gminach</t>
  </si>
  <si>
    <t>0870</t>
  </si>
  <si>
    <t>Wpływy ze sprzedaży składników majątkowych</t>
  </si>
  <si>
    <t>90017</t>
  </si>
  <si>
    <t>Zakłady Gospodarki Komunalnej</t>
  </si>
  <si>
    <t>0730</t>
  </si>
  <si>
    <t>Wpływy z zysku jednoosobowej spółki Skarbu Państwa</t>
  </si>
  <si>
    <t>Wpływy i wydatki związane z gromadzeniem środków z opłat produktowych</t>
  </si>
  <si>
    <t xml:space="preserve">0400
</t>
  </si>
  <si>
    <t xml:space="preserve"> Wpływy z opłaty produktowej
</t>
  </si>
  <si>
    <t>90095</t>
  </si>
  <si>
    <t>2440</t>
  </si>
  <si>
    <t>Dotacje otrzymane z funduszy celowych na realizację zadań bieżących jednostek sektora finansów publicznych</t>
  </si>
  <si>
    <t>92601</t>
  </si>
  <si>
    <t>Obiekty sportowe</t>
  </si>
  <si>
    <t>6330</t>
  </si>
  <si>
    <t xml:space="preserve">Dotacje celowe otrzymane z budżetu państwa na realizację inwestycji i zakupów inwestycyjnych własnych gmin (związków gmin) </t>
  </si>
  <si>
    <t>92605</t>
  </si>
  <si>
    <t>Zadania w zakresie kultury fizycznej i sportu</t>
  </si>
  <si>
    <t>Ogółem:</t>
  </si>
  <si>
    <t>Zał Nr 3 do Sprawozdania Burmistrza z wykonania budżetu Gminy Barlinek za I półrocze 2009 roku</t>
  </si>
  <si>
    <t>Dochody
budżetu Gminy Barlinek
związane z realizacją zadań z zakresu administracji rządowej i innych zadań zleconych odrębnymi ustawami
w I półroczu 2009 r.</t>
  </si>
  <si>
    <t xml:space="preserve">Plan            </t>
  </si>
  <si>
    <t>Rolnictwo i Łowiectwo</t>
  </si>
  <si>
    <t>01095</t>
  </si>
  <si>
    <t xml:space="preserve"> Dotacje celowe otrzymane z budżetu państwa na realizację zadań bieżących z zakresu administracji rządowej oraz innych zadań zleconych gminie ustawami</t>
  </si>
  <si>
    <t xml:space="preserve">Urzędy naczelnych organów władzy państwowej, kontroli  i  ochrony  prawa  oraz  sądownictwa </t>
  </si>
  <si>
    <t>Urzędy naczelnych organów władzy państwowej, kontroli i ochrony prawa</t>
  </si>
  <si>
    <t xml:space="preserve">  Dotacje celowe otrzymane z budżetu państwa na realizację zadań bieżących z zakresu administracji rządowej oraz innych zadań zleconych gminie ustawami </t>
  </si>
  <si>
    <t>Wybory do Parlamentu europejskiego</t>
  </si>
  <si>
    <t>Pomoc społeczna</t>
  </si>
  <si>
    <t>Ośrodki Wsparcia</t>
  </si>
  <si>
    <t xml:space="preserve">Świadczenia rodzinne, zaliczka alimentacyjna, oraz składki na ubezpieczenia emerytalne i rentowe z ubezpieczenia społecznego </t>
  </si>
  <si>
    <t>Składki na ubezpieczenie zdrowotne opłacane za osoby pobierające niektóre świadczenia z pomocy społecznej oraz niektóre świadczenia rodzinne</t>
  </si>
  <si>
    <r>
      <t xml:space="preserve"> Dotacje celowe otrzymane z budżetu państwa na realizację zadań bieżących </t>
    </r>
    <r>
      <rPr>
        <sz val="12"/>
        <rFont val="Times New Roman"/>
        <family val="1"/>
      </rPr>
      <t>z zakresu administracji rządowej oraz innych zadań zleconych gminie ustawami</t>
    </r>
  </si>
  <si>
    <t xml:space="preserve">
</t>
  </si>
  <si>
    <t>Załącznik Nr  4   do Sprawozdania Burmistrza  z wykonania budżetu Gminy Barlinek za I półrocze 2009 roku</t>
  </si>
  <si>
    <t>Dochody 
budżetu Gminy Barlinek związane z realizacją zadań z zakresu administracji rządowej wykonywanych na podstawie porozumień                                        z organami administracji rządowej w I półroczu 2009 r.</t>
  </si>
  <si>
    <t xml:space="preserve">                            Wykonanie</t>
  </si>
  <si>
    <t xml:space="preserve">                     % Wyk.</t>
  </si>
  <si>
    <t>Działalność usługowa</t>
  </si>
  <si>
    <t xml:space="preserve"> Dotacje celowe otrzymane z budżetu państwa na zadania  bieżące realizowane przez gminę na podstawie porozumień z organami administracji rządowej</t>
  </si>
  <si>
    <t xml:space="preserve">Załącznik Nr 5 do Sprawozdania Burmistrza z wykonania budżetu Gminy Barlinek za I półrocze 2009 roku                                                                                                                                                                                                   </t>
  </si>
  <si>
    <t>Środki Unijne</t>
  </si>
  <si>
    <t xml:space="preserve">Załącznik Nr 6 do Sprawozdanie Burmistrza z wykonania budżetu Gminy Barlinek za I półrocze 2009 roku                                                                                                                                                                                                   </t>
  </si>
  <si>
    <t>Dochody jednostek budżetowych (szkół) Gminy Barlinek w I półroczu 2009 r.</t>
  </si>
  <si>
    <t>Szkoła Podstawowa Nr 1</t>
  </si>
  <si>
    <t xml:space="preserve">Dochody z najmu i dzierżawy składników majątkowych Skarbu Państwa, j.s.t. lub innych jednostek zaliczanych do sektora finansów publicznych oraz innych umów o podobnym charakterze  </t>
  </si>
  <si>
    <t>Szkoła Podstawowa Nr 4</t>
  </si>
  <si>
    <t>Szkoła Podstawowa w Mostkowie</t>
  </si>
  <si>
    <t>0830</t>
  </si>
  <si>
    <t>80148</t>
  </si>
  <si>
    <r>
      <t xml:space="preserve">Załącznik Nr 7 do Sprawozdanie Burmistrza z wykonania budżetu Gminy Barlinek za I półrocze 2009 roku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</t>
    </r>
  </si>
  <si>
    <t>Publiczne Gimnazjum Nr 1</t>
  </si>
  <si>
    <t xml:space="preserve">Plan
 </t>
  </si>
  <si>
    <t>Publiczne Gimnazjum Nr 2</t>
  </si>
  <si>
    <t>Gimnazjum dla Dorosłych</t>
  </si>
  <si>
    <t>Zał Nr 8 do Sprawozdania Burmistrza z wykonania budżetu Gminy Barlinek za I półrocze 2009 roku</t>
  </si>
  <si>
    <t>Wydatki ogółem za I półrocze 2009 roku</t>
  </si>
  <si>
    <t>400</t>
  </si>
  <si>
    <t xml:space="preserve">Wytwarzanie i zaopatrzenie w energię elektryczną, gaz i wodę </t>
  </si>
  <si>
    <t>600</t>
  </si>
  <si>
    <t>Transport  i  łączność</t>
  </si>
  <si>
    <t>Gospodarka  mieszkaniowa</t>
  </si>
  <si>
    <t>Działalność  usługowa</t>
  </si>
  <si>
    <t xml:space="preserve">Urzędy naczelnych organów władzy Państwowej, kontroli i ochrony prawa oraz sądownictwa  </t>
  </si>
  <si>
    <t>754</t>
  </si>
  <si>
    <t>Bezpieczeństwo publiczne  
i  ochrona  przeciwpożarowa</t>
  </si>
  <si>
    <t xml:space="preserve">Dochody od osób prawnych,od osób fizycznych i od innych jednostek nie posiadających osobowości prawnej oraz wydatki związane z ich poborem </t>
  </si>
  <si>
    <t>757</t>
  </si>
  <si>
    <t>Obsługa  długu  publicznego</t>
  </si>
  <si>
    <t>851</t>
  </si>
  <si>
    <t>Ochrona  zdrowia</t>
  </si>
  <si>
    <t>Edukacyjna  opieka  wychowawcza</t>
  </si>
  <si>
    <t>Gospodarka  komunalna  i  ochrona  środowiska</t>
  </si>
  <si>
    <t>921</t>
  </si>
  <si>
    <t xml:space="preserve">Kultura  i  ochrona  dziedzictwa  narodowego </t>
  </si>
  <si>
    <t>Kultura  fizyczna  i  sport</t>
  </si>
  <si>
    <t>wydatki bieżące</t>
  </si>
  <si>
    <t>wydatki majątkowe</t>
  </si>
  <si>
    <t>Zał Nr 9 do Sprawozdania Burmistrza z wykonania budżetu Gminy Barlinek za I półrocze 2009 roku</t>
  </si>
  <si>
    <t>Wydatki
budżetu Gminy Barlinek w I półroczu 2009 r.</t>
  </si>
  <si>
    <t>Wydatki własne</t>
  </si>
  <si>
    <t>Nazwa</t>
  </si>
  <si>
    <t xml:space="preserve">Plan </t>
  </si>
  <si>
    <t>z tego:</t>
  </si>
  <si>
    <t xml:space="preserve">Wydatki </t>
  </si>
  <si>
    <t>w tym:</t>
  </si>
  <si>
    <t>Wydatki majątkowe</t>
  </si>
  <si>
    <t>Wynagrodzenia</t>
  </si>
  <si>
    <t>Pochodne od 
wynagrodzeń</t>
  </si>
  <si>
    <t>Dotacje</t>
  </si>
  <si>
    <t>Wydatki na obsługę długu</t>
  </si>
  <si>
    <t>Wydatki
z tytułu poręczeń
i gwarancji</t>
  </si>
  <si>
    <t>01030</t>
  </si>
  <si>
    <t>Izby rolnicze</t>
  </si>
  <si>
    <t>Wpłaty gmin na rzecz izb rolniczych w wysokości 2% uzyskanych wpływów z podatku rolnego</t>
  </si>
  <si>
    <t>Dostarczanie wody</t>
  </si>
  <si>
    <t xml:space="preserve"> Zakup usług pozostałych</t>
  </si>
  <si>
    <t xml:space="preserve"> Wydatki inwestycyjne jednostek budżetowych </t>
  </si>
  <si>
    <t>Drogi publiczne wojewódzkie</t>
  </si>
  <si>
    <t>Dotacje celowe przekazane do samorządu województwa na inwestycje i zakupy inwestycyjne realizowane na podstawie porozumień (umów) między jednostkami samorządu terytorialnego</t>
  </si>
  <si>
    <t>Drogi publiczne i powiatowe</t>
  </si>
  <si>
    <t>Dotacje celowe przekazane dla powiatu na inwestycje i zakupy inwestycyjne realizowane na podstawie porozumień (umów) między jednostkami samorządu terytorialnego</t>
  </si>
  <si>
    <t>Drogi publiczne gminne</t>
  </si>
  <si>
    <t xml:space="preserve"> Zakup materiałów i wyposażenia</t>
  </si>
  <si>
    <t xml:space="preserve"> Zakup usług remontowych </t>
  </si>
  <si>
    <t xml:space="preserve"> Wydatki inwestycyjne jednostek budżetowych</t>
  </si>
  <si>
    <t xml:space="preserve"> Zakup usług remontowych</t>
  </si>
  <si>
    <t>Zał Nr 9</t>
  </si>
  <si>
    <t>Różne opłaty i składki</t>
  </si>
  <si>
    <t>Kary i odszkodowania wypłacane na rzecz osób fizycznych</t>
  </si>
  <si>
    <t>Wydatki na zakupy inwestycyjne jednostek budżetowych</t>
  </si>
  <si>
    <t>Towarzystwa Budownictwa Społecznego</t>
  </si>
  <si>
    <t>Plany zagospodarowania przestrzennego</t>
  </si>
  <si>
    <t>Prace geodezyjne i kartograficzne</t>
  </si>
  <si>
    <t>Rady gmin (miast i miast na prawach powiatu)</t>
  </si>
  <si>
    <t xml:space="preserve"> Różne wydatki na rzecz osób fizycznych</t>
  </si>
  <si>
    <t xml:space="preserve"> Zakup materiałów i wyposażenia </t>
  </si>
  <si>
    <t xml:space="preserve"> Wydatki osobowe nie zaliczone do wynagrodzeń </t>
  </si>
  <si>
    <t xml:space="preserve"> Wynagrodzenia osobowe pracowników</t>
  </si>
  <si>
    <t xml:space="preserve"> Dodatkowe wynagrodzenie roczne</t>
  </si>
  <si>
    <t xml:space="preserve"> Składki na ubezpieczenia społeczne</t>
  </si>
  <si>
    <t xml:space="preserve"> Składki na Fundusz Pracy</t>
  </si>
  <si>
    <t>Wpłaty na PEFRON</t>
  </si>
  <si>
    <t xml:space="preserve"> Wynagrodzenia bezosobowe</t>
  </si>
  <si>
    <t xml:space="preserve"> Zakup energii </t>
  </si>
  <si>
    <t xml:space="preserve"> Zakup usług zdrowotnych </t>
  </si>
  <si>
    <t xml:space="preserve"> Zakup usług pozostałych </t>
  </si>
  <si>
    <t xml:space="preserve"> Zakup usług dostępu do sieci Internet</t>
  </si>
  <si>
    <t xml:space="preserve"> Opłaty z tytułu zakupu usług telekomunikacyjnych telefonii komórkowej</t>
  </si>
  <si>
    <t xml:space="preserve"> Opłaty z tytułu zakupu usług telekomunikacyjnych telefonii stacjonarnej  </t>
  </si>
  <si>
    <t xml:space="preserve"> Zakup usług obejmujących tłumaczenia</t>
  </si>
  <si>
    <t xml:space="preserve"> Opłaty za administrowanie i czynsze za budynki, lokale i pomieszczenia garażowe</t>
  </si>
  <si>
    <t xml:space="preserve"> Podróże służbowe krajowe</t>
  </si>
  <si>
    <t xml:space="preserve"> Podróże służbowe zagraniczne</t>
  </si>
  <si>
    <t xml:space="preserve"> Różne opłaty i składki</t>
  </si>
  <si>
    <t xml:space="preserve"> Odpisy na zakładowy fundusz świadczeń socjalnych</t>
  </si>
  <si>
    <t xml:space="preserve"> Koszty postępowania sądowego i prokuratorskiego</t>
  </si>
  <si>
    <t xml:space="preserve"> Szkolenia pracowników nie będących członkami korpusu służby cywilnej</t>
  </si>
  <si>
    <t xml:space="preserve"> Zakup materiałów papierniczych do sprzętu drukarskiego i urządzeń kserograficznych</t>
  </si>
  <si>
    <t xml:space="preserve"> Zakup akcesoriów komputerowych, w tym programów i licencji</t>
  </si>
  <si>
    <t xml:space="preserve">Promocja jednostek samorządu terytorialnego </t>
  </si>
  <si>
    <t>Zakup usług obejmujących tłumaczenia</t>
  </si>
  <si>
    <t>Różne wydatki na rzecz osób fizycznych</t>
  </si>
  <si>
    <t>Bezpieczeństwo publiczne  i  ochrona  przeciwpożarowa</t>
  </si>
  <si>
    <t>Komendy Powiatowe Policji</t>
  </si>
  <si>
    <t xml:space="preserve">Wpłaty jednostek na fundusz celowy na finansowanie lub dofinansowanie zadań inwestycyjnych    </t>
  </si>
  <si>
    <t>Ochotnicze Straże Pożarne</t>
  </si>
  <si>
    <t>Składki na ubezpieczenia społeczne</t>
  </si>
  <si>
    <t>Wynagrodzenia bezosobowe</t>
  </si>
  <si>
    <t>Zakup materiałów i wyposażenia</t>
  </si>
  <si>
    <t>Zakup energii</t>
  </si>
  <si>
    <t>Zakup usług remontowych</t>
  </si>
  <si>
    <t>Zakup usług zdrowotnych</t>
  </si>
  <si>
    <t>Zarządzanie kryzysowe</t>
  </si>
  <si>
    <t xml:space="preserve"> Rezerwy</t>
  </si>
  <si>
    <t xml:space="preserve">Pobór podatków, opłat i niepodatkowych należności budżetowych </t>
  </si>
  <si>
    <t>Wynagrodzenia agencyjno – prowizyjne</t>
  </si>
  <si>
    <t>Obsługa papierów wartościowych, kredytów i pożyczek j.s.t.</t>
  </si>
  <si>
    <t xml:space="preserve"> Odsetki i dyskonto od skarbowych papierów wartościowych, kredytów i pożyczek oraz innych instrumentów finansowych związanych z obsługą długu krajowego   </t>
  </si>
  <si>
    <t>Odsetki od samorządowych papierów wartościowych</t>
  </si>
  <si>
    <t xml:space="preserve">Różne rozliczenia finansowe </t>
  </si>
  <si>
    <t xml:space="preserve">4530
</t>
  </si>
  <si>
    <t xml:space="preserve"> Podatek od towarów i usług (VAT) 
</t>
  </si>
  <si>
    <t>Rezerwy ogólne i celowe</t>
  </si>
  <si>
    <t>Rezerwy</t>
  </si>
  <si>
    <t xml:space="preserve"> Wydatki osobowe niezaliczone do wynagrodzeń</t>
  </si>
  <si>
    <t xml:space="preserve"> Zasądzone renty</t>
  </si>
  <si>
    <t>Stypendia dla uczniów</t>
  </si>
  <si>
    <t>Wynagrodzenia osobowe pracowników</t>
  </si>
  <si>
    <t xml:space="preserve"> Zakup pomocy naukowych, dydaktycznych i książek</t>
  </si>
  <si>
    <t xml:space="preserve"> Zakup energii</t>
  </si>
  <si>
    <t xml:space="preserve"> Zakup usług zdrowotnych</t>
  </si>
  <si>
    <t xml:space="preserve"> Opłata z tytułu zakupu usług telekomunikacyjnych telefonii stacjonarnej</t>
  </si>
  <si>
    <t xml:space="preserve"> Różne opłaty i składki </t>
  </si>
  <si>
    <t xml:space="preserve"> Zakup materiałów papierniczych do sprzętu drukarskiego i urządzeń  kserograficznych</t>
  </si>
  <si>
    <t xml:space="preserve"> Zakup akcesoriów komputerowych, w tym programów i licencji  </t>
  </si>
  <si>
    <t>Oddziały przedszkolne w szkołach podstawowych</t>
  </si>
  <si>
    <t xml:space="preserve"> Wynagrodzenia osobowe pracowników </t>
  </si>
  <si>
    <t xml:space="preserve"> Odpisy na zakładowy fundusz świadczeń socjalnych </t>
  </si>
  <si>
    <t xml:space="preserve">Przedszkola </t>
  </si>
  <si>
    <t xml:space="preserve"> Dotacja podmiotowa z budżetu dla zakładów budżetowych</t>
  </si>
  <si>
    <t xml:space="preserve"> Dotacja podmiotowa z budżetu dla niepublicznej jednostki systemu oświaty</t>
  </si>
  <si>
    <t xml:space="preserve"> Wydatki osobowe nie zaliczone do wynagrodzeń</t>
  </si>
  <si>
    <t xml:space="preserve"> Stypendia dla uczniów </t>
  </si>
  <si>
    <t xml:space="preserve"> Opłata z tytułu zakupu usług telekomunikacyjnych telefonii stacjonarnej 
 </t>
  </si>
  <si>
    <t>Odpisy na zakładowy fundusz świadczeń socjalnych</t>
  </si>
  <si>
    <t xml:space="preserve">Zakup materiałów papierniczych do sprzętu drukarskiego i urządzeń kserograficznych </t>
  </si>
  <si>
    <t>Wydatki inwestycyjne jednostek budżetowych</t>
  </si>
  <si>
    <t>Dotacje celowe przekazane dla powiatu na inwestycje i zakupy inwestycyjne realizowane na podstawie porozumień między  jednostkami samorządu terytorialnego</t>
  </si>
  <si>
    <t xml:space="preserve"> Dowożenie uczniów do szkół</t>
  </si>
  <si>
    <t xml:space="preserve"> Wydatki osobowe niezaliczane do wynagrodzeń </t>
  </si>
  <si>
    <t xml:space="preserve"> Opłata z tytułu usług telekomunikacyjnych telefonii komórkowej</t>
  </si>
  <si>
    <t>Podatek na rzecz jednostek budżetowych</t>
  </si>
  <si>
    <t>Dokształcanie i doskonalenie nauczycieli</t>
  </si>
  <si>
    <t>Dotacja podmiotowa z budżetu dla zakładów budżetowych</t>
  </si>
  <si>
    <t xml:space="preserve">Zakup materiałów i wyposażenia </t>
  </si>
  <si>
    <t>Zakup pomocy naukowych, dydaktycznych i książek</t>
  </si>
  <si>
    <t>Zakup usług pozostałych</t>
  </si>
  <si>
    <t xml:space="preserve"> Wydatki osobowe niezaliczone do wynagrodzeń </t>
  </si>
  <si>
    <t xml:space="preserve"> Zakup środków żywności</t>
  </si>
  <si>
    <t xml:space="preserve"> Zakup materiałów papierniczych do sprzętu drukarskiego i urządzeń kserograficznych </t>
  </si>
  <si>
    <t xml:space="preserve"> Wydatki na zakupy inwestycyjne jednostek budżetowych</t>
  </si>
  <si>
    <t xml:space="preserve"> Dotacja celowa z budżetu na finansowanie lub dofinansowanie zadań zleconych do realizacji stowarzyszeniom</t>
  </si>
  <si>
    <t xml:space="preserve">Zwalczanie narkomanii </t>
  </si>
  <si>
    <t xml:space="preserve"> Dotacja celowa z budżetu na finansowanie lub dofinansowanie zadań zleconych  do realizacji stowarzyszeniom</t>
  </si>
  <si>
    <t xml:space="preserve"> Dotacja celowa z budżetu na finansowanie lub dofinansowanie zadań zleconych  do realizacji pozostałym jednostkom niezaliczanym do sektora finansów publicznych</t>
  </si>
  <si>
    <t xml:space="preserve"> Szkolenie pracowników nie będących członkami korpusu służby cywilnej </t>
  </si>
  <si>
    <t>Przeciwdziałanie alkoholizmowi</t>
  </si>
  <si>
    <t xml:space="preserve"> Dotacje celowe przekazane gminie na zadania bieżące realizowane na podstawie porozumień między  jednostkami samorządu terytorialnego</t>
  </si>
  <si>
    <t>Dotacja celowa z budżetu na finansowanie lub dofinansowanie zadań zleconych do realizacji pozostałym jednostkom niezaliczanym do sektora finansów publicznych</t>
  </si>
  <si>
    <t xml:space="preserve"> Szkolenia pracowników niebędących członkami korpusu służby cywilnej</t>
  </si>
  <si>
    <t xml:space="preserve">Zasiłki i pomoc w naturze oraz składki na ubezpieczenia emerytalne i rentowe  </t>
  </si>
  <si>
    <t xml:space="preserve"> Świadczenia społeczne</t>
  </si>
  <si>
    <t xml:space="preserve"> Zakup usług przez j.s.t. od innych j.s.t.</t>
  </si>
  <si>
    <t>Dodatki mieszkaniowe</t>
  </si>
  <si>
    <t xml:space="preserve"> Świadczenia społeczne </t>
  </si>
  <si>
    <t xml:space="preserve">Ośrodki Pomocy Społecznej </t>
  </si>
  <si>
    <t xml:space="preserve"> Wynagrodzenia bezosobowe </t>
  </si>
  <si>
    <t xml:space="preserve"> Opłaty z tytułu zakupu usług telekomunikacyjnych telefonii komórkowej </t>
  </si>
  <si>
    <t>Podróże służbowe krajowe</t>
  </si>
  <si>
    <t xml:space="preserve"> Podróże służbowe zagraniczne </t>
  </si>
  <si>
    <t xml:space="preserve"> Zakup materiałów papierniczych do sprzętu drukarskiego oraz urządzeń ksero </t>
  </si>
  <si>
    <t xml:space="preserve"> Zakup akcesoriów komputerowych, w tym programów i licencji   </t>
  </si>
  <si>
    <t>Wydatki osobowe niezaliczane do wynagrodzeń</t>
  </si>
  <si>
    <t>Świadczenia społeczne</t>
  </si>
  <si>
    <t>Składki na Fundusz Pracy</t>
  </si>
  <si>
    <t xml:space="preserve"> Inne formy pomocy dla uczniów</t>
  </si>
  <si>
    <t>Gospodarka ściekowa i ochrona wód</t>
  </si>
  <si>
    <t xml:space="preserve">Wydatki na zakupy inwestycyjne jednostek budżetowych </t>
  </si>
  <si>
    <t>Oczyszczanie miast i wsi</t>
  </si>
  <si>
    <t xml:space="preserve">Schroniska dla zwierząt </t>
  </si>
  <si>
    <t xml:space="preserve">Oświetlenie ulic, placów i dróg </t>
  </si>
  <si>
    <t xml:space="preserve"> Zakup usług  remontowych</t>
  </si>
  <si>
    <t xml:space="preserve">6050
</t>
  </si>
  <si>
    <t xml:space="preserve"> Wydatki inwestycyjne jednostek budżetowych 
 </t>
  </si>
  <si>
    <t>Wydatki na zakup i objęcie akcji, wniesienie wkładów do spółek prawa handlowego oraz na uzupełnienie funduszy statutowych banków państwowych i innych instytucji finansowych</t>
  </si>
  <si>
    <t xml:space="preserve">  Zakup usług pozostałych</t>
  </si>
  <si>
    <t>Domy i ośrodki kultury, świetlice i kluby</t>
  </si>
  <si>
    <t xml:space="preserve"> Dotacja podmiotowa z budżetu dla samorządowej instytucji kultury</t>
  </si>
  <si>
    <t>Centra Kultury i Sztuki</t>
  </si>
  <si>
    <t>Dotacje celowe otrzymane z budżetu na finansowanie lub dofinansowanie kosztów realizacji inwestycji i zakupów inwestycyjnych innych jednostek sektora finansów publicznych</t>
  </si>
  <si>
    <t>Ochrona zabytków i opieka nad zabytkami</t>
  </si>
  <si>
    <t>Dotacja przedmiotowa z budżetu na finansowanie lub dofinansowanie prac remontowych i konserwatorskich obiektów zabytkowych przekazane jednostkom niezaliczanym do sektora finansów publicznych</t>
  </si>
  <si>
    <t>Dotacje celowe przekazane dla powiatu na zadania bieżące realizowane na podstawie porozumień (umów) między jednostkami samorządu terytorialnego</t>
  </si>
  <si>
    <t>Dotacja celowa z budżetu na finansowanie lub dofinansowanie zadań zleconych do realizacji stowarzyszeniom</t>
  </si>
  <si>
    <t>Zakupy materiałów i wyposażenia</t>
  </si>
  <si>
    <t xml:space="preserve">Zadania w zakresie kultury fizycznej </t>
  </si>
  <si>
    <t xml:space="preserve"> Dotacja celowa z budżetu na finansowanie lub dofinansowanie zadań  zleconych do realizacji stowarzyszeniom  </t>
  </si>
  <si>
    <t xml:space="preserve"> Dotacje celowe przekazane dla powiatu na zadania bieżące realizowane na podstawie porozumień między jednostkami samorządu terytorialnego</t>
  </si>
  <si>
    <t>Zał Nr 10 do Sprawozdania Burmistrza z wykonania budżetu Gminy Barlinek za I półrocze 2009 roku</t>
  </si>
  <si>
    <t>Wydatki
budżetu Gminy Barlinek
związane z realizacją zadań z zakresu administracji rządowej i innych zadań zleconych odrębnymi ustawami
w I półroczu 2009 r.</t>
  </si>
  <si>
    <t xml:space="preserve">Wydatki
</t>
  </si>
  <si>
    <r>
      <t xml:space="preserve">
</t>
    </r>
    <r>
      <rPr>
        <b/>
        <sz val="11"/>
        <rFont val="Times New Roman"/>
        <family val="1"/>
      </rPr>
      <t>751</t>
    </r>
  </si>
  <si>
    <t xml:space="preserve">Urzędy naczelnych organów władzy 
państwowej, kontroli i ochrony prawa oraz sądownictwa  </t>
  </si>
  <si>
    <t xml:space="preserve">Urzędy naczelnych organów władzy państwowej, kontroli i ochrony prawa </t>
  </si>
  <si>
    <t>Wybory do Parlamentu Europejskiego</t>
  </si>
  <si>
    <t xml:space="preserve">Różne wydatki na rzecz osób fizycznych </t>
  </si>
  <si>
    <t>Zał Nr 10</t>
  </si>
  <si>
    <t xml:space="preserve"> Opłaty z tytułu zakupu usług telekomunikacyjnych telefonii stacjonarnej</t>
  </si>
  <si>
    <t>Zakup materiałów papierniczych do sprzętu drukarskiego i urządzeń kserograficznych</t>
  </si>
  <si>
    <t>Świadczenia rodzinne, zaliczka alimentacyjna oraz składki na ubezpieczenia emerytalne i rentowe z ubezpieczenia społecznego</t>
  </si>
  <si>
    <t>Składki na ubezpieczenie zdrowotne opłacane za  osoby pobierające  świadczenia z pomocy  społecznej oraz niektóre świadczenia rodzinne</t>
  </si>
  <si>
    <t xml:space="preserve"> Składki na ubezpieczenie zdrowotne</t>
  </si>
  <si>
    <t xml:space="preserve">Zakup usług zdrowotnych </t>
  </si>
  <si>
    <t>Zał Nr 11 do Sprawozdania Burmistrza z wykonania budżetu Gminy Barlinek za I półrocze 2009 roku</t>
  </si>
  <si>
    <t>Wydatki
budżetu Gminy Barlinek
związane z realizacją zadań z zakresu administracji rządowej wykonywanych na podstawie porozumień z organami administracji rządowej
w I półroczu 2009 r.</t>
  </si>
  <si>
    <t>Pochodne od 
Wynagrodzeń</t>
  </si>
  <si>
    <t>Zał Nr 12 do Sprawozdania Burmistrza z wykonania budżetu Gminy Barlinek za I półrocze 2009 roku</t>
  </si>
  <si>
    <t xml:space="preserve">Wydatki budżetu Gminy Barlinek w I półroczu 2009 roku                                                                                                                            </t>
  </si>
  <si>
    <t xml:space="preserve">Zał Nr 13 do Sprawozdania Burmistrza z wykonania budżetu Gminy Barlinek za I półrocze 2009 roku
</t>
  </si>
  <si>
    <t xml:space="preserve">Plan                     </t>
  </si>
  <si>
    <t>Zał Nr 13</t>
  </si>
  <si>
    <t>Zał Nr 14 do Sprawozdania Burmistrza z wykonania budżetu Gminy Barlinek za I półrocze 2009 roku</t>
  </si>
  <si>
    <t xml:space="preserve">Plan               </t>
  </si>
  <si>
    <t>Zał Nr 15 do Sprawozdania Burmistrza z wykonania budżetu Gminy Barlinek za I półrocze 2009 roku</t>
  </si>
  <si>
    <t xml:space="preserve">Plan                  </t>
  </si>
  <si>
    <t>Zał Nr 15</t>
  </si>
  <si>
    <t>Zał Nr 16 do Sprawozdania Burmistrza z wykonania budżetu Gminy Barlinek za I półrocze 2009 roku</t>
  </si>
  <si>
    <t xml:space="preserve">Plan                 </t>
  </si>
  <si>
    <t>Zał Nr 16</t>
  </si>
  <si>
    <t>Zał Nr 17 do Sprawozdania Burmistrza z wykonania budżetu Gminy Barlinek za I półrocze 2009 roku</t>
  </si>
  <si>
    <t xml:space="preserve">Plan                </t>
  </si>
  <si>
    <t>Zał Nr 17</t>
  </si>
  <si>
    <t>Zał Nr 18 do Sprawozdania Burmistrza z wykonania budżetu Gminy Barlinek za I półrocze 2009 roku</t>
  </si>
  <si>
    <t>Zał Nr 19 do Sprawozdania Burmistrza z wykonania budżetu Gminy Barlinek za I półrocze 2009 roku</t>
  </si>
  <si>
    <t xml:space="preserve">ZESTAWIENIE DOTACJI </t>
  </si>
  <si>
    <t>PRZEKAZANYCH DLA JEDNOSTEK I ORGANIZACJI POZAGMINNYCH</t>
  </si>
  <si>
    <t xml:space="preserve">w I półroczu 2009 roku   </t>
  </si>
  <si>
    <t>Nazwa jednostki lub działalności</t>
  </si>
  <si>
    <t>Transport i łączność</t>
  </si>
  <si>
    <t>1.Remont chodnika w m. Łubianka droga 151</t>
  </si>
  <si>
    <t>2.Remont chodnika na ul. Pełczyckiej</t>
  </si>
  <si>
    <t>Drogi publiczne powiatowe</t>
  </si>
  <si>
    <t>Dotacja celowa na pomoc finansową udzielaną między jednostkami samorządu terytorialnego na dofinansowanie własnych zadań inwestycyjnych i zakupów inwestycyjnych</t>
  </si>
  <si>
    <t>1. Przebudowa drogi powiatowej Nowogródek-Karsko-Łubianka</t>
  </si>
  <si>
    <t>Oświata i wychowanie</t>
  </si>
  <si>
    <t>Przedszkola</t>
  </si>
  <si>
    <t xml:space="preserve">Dotacja podmiotowa dla niepublicznej jednostki systemu oświaty </t>
  </si>
  <si>
    <t>1. Małe Przedszkole w Rychnowie</t>
  </si>
  <si>
    <t xml:space="preserve">  </t>
  </si>
  <si>
    <t xml:space="preserve">2. Przedszkole w Płonnie </t>
  </si>
  <si>
    <t>3. Niepubliczne przedszkole Bartek</t>
  </si>
  <si>
    <t>1. Termomodernizacja obiektów użyteczności publicznej</t>
  </si>
  <si>
    <t xml:space="preserve">Dotacja celowa z  budżetu na finansowanie lub dofinansowanie zadań zleconych do realizacji stowarzyszeniom </t>
  </si>
  <si>
    <t>1. Forum Inicjatyw Oświatowych</t>
  </si>
  <si>
    <t>Ochrona zdrowia</t>
  </si>
  <si>
    <t>Zwalczanie narkomanii</t>
  </si>
  <si>
    <t>Dotacje celowe przekazane gminie na zadania bieżące realizowane na podstawie porozumień między jednostkami samorządu terytorialnego</t>
  </si>
  <si>
    <t>1.Niepubliczne przedszkole Bartek</t>
  </si>
  <si>
    <t>1. Centrum Integracji Społecznej</t>
  </si>
  <si>
    <t>Zał  Nr 19</t>
  </si>
  <si>
    <t>1. Izba wytrzeźwień</t>
  </si>
  <si>
    <t>Pomoc Społeczna</t>
  </si>
  <si>
    <t xml:space="preserve">Dotacja celowa z budżetu na finansowanie lub dofinansowanie zadań zleconych do realizacji stowarzyszeniom </t>
  </si>
  <si>
    <t>1. Polski Komitet Pomocy Społecznej</t>
  </si>
  <si>
    <t>Pozostałe zadania w zakresie polityki społecznej</t>
  </si>
  <si>
    <t xml:space="preserve">Pozostała działalność </t>
  </si>
  <si>
    <t>Kultura i ochrona dziedzictwa narodowego</t>
  </si>
  <si>
    <r>
      <t xml:space="preserve">1. </t>
    </r>
    <r>
      <rPr>
        <sz val="12"/>
        <rFont val="Times New Roman"/>
        <family val="1"/>
      </rPr>
      <t>Parafia  pw. Św Bonifacego w Barlinku</t>
    </r>
  </si>
  <si>
    <r>
      <t xml:space="preserve">2. </t>
    </r>
    <r>
      <rPr>
        <sz val="12"/>
        <rFont val="Times New Roman"/>
        <family val="1"/>
      </rPr>
      <t>Parafia Rzymskokatolicka NSN Marii Panny w Barlinku</t>
    </r>
  </si>
  <si>
    <r>
      <t xml:space="preserve">3. </t>
    </r>
    <r>
      <rPr>
        <sz val="12"/>
        <rFont val="Times New Roman"/>
        <family val="1"/>
      </rPr>
      <t>Parafia pw. Św. Antoniego z Padwy w Mostkowie</t>
    </r>
  </si>
  <si>
    <t xml:space="preserve">1.Towarzystwo Miłośników Barlinka </t>
  </si>
  <si>
    <t>2. Stowarzyszenie Przyjaciół Zespołu "Uśmiechy"</t>
  </si>
  <si>
    <t>3. Stowarzyszenie Przyjaciół Dziedzic</t>
  </si>
  <si>
    <t xml:space="preserve">4. Stowarzyszenie Kulturalno-Turystyczno-Sportowe "Pegaz" w Barlinku </t>
  </si>
  <si>
    <t>Zadania w zakresie kultury fizycznej</t>
  </si>
  <si>
    <t xml:space="preserve">1. MKS Pogoń Barlinek </t>
  </si>
  <si>
    <t>2. KS Koral Mostkowo</t>
  </si>
  <si>
    <t>3. KS Trojan Strąpie</t>
  </si>
  <si>
    <t>4. KS Grom w Płonnie</t>
  </si>
  <si>
    <t>5. KS Iskra w Lutówku</t>
  </si>
  <si>
    <t>6. KS Spartakus Rychnów</t>
  </si>
  <si>
    <t>7. MLKS Lubusz w Barlinku</t>
  </si>
  <si>
    <t>8. KŻ TKKF Sztorm w Barlinku</t>
  </si>
  <si>
    <t>9. Klub Szachowy Lasker</t>
  </si>
  <si>
    <t>10. Polski Związek Wędkarski w Barlinku</t>
  </si>
  <si>
    <t>11. Towarzystwo Miłośników Barlinka</t>
  </si>
  <si>
    <t>Dotacje celowe z budżetu na finansowanie lub dofinansowanie zadań zleconych do realizacji stowarzyszeniom</t>
  </si>
  <si>
    <t>1. Powiat Myśliborski</t>
  </si>
  <si>
    <t>Zał Nr 20 do Sprawozdania Burmistrza z wykonania budżetu Gminy Barlinek za I półrocze 2009 roku</t>
  </si>
  <si>
    <t>Wydatki inwestycyjne budżetu Gminy Barlinek
w I półroczu 2009 roku</t>
  </si>
  <si>
    <t>1</t>
  </si>
  <si>
    <t>1. Modernizacja wodociągu w Lutówku</t>
  </si>
  <si>
    <t>2. Budowa stacji i sieci wodociągowej w Moczydle</t>
  </si>
  <si>
    <t>1. Budowa chodnika w m. Łubianka nr drogi 151</t>
  </si>
  <si>
    <t>2. Remont chodnika na ul. Pełczyckiej</t>
  </si>
  <si>
    <t>1.Przebudowa dróg powiatowych na odcinku Nowogródek Pom.-Karsko-Łubianka</t>
  </si>
  <si>
    <t xml:space="preserve"> Dotacja celowa na pomoc finansową udzielaną między j.s.t. na dofinansowanie własnych zadań inwestycyjnych i zakupów inwestycyjnych</t>
  </si>
  <si>
    <t>1. Budowa i przebudowa dróg łączących północną część miasta Barlinek z drogą wojewódzką DW 156</t>
  </si>
  <si>
    <t>2. Budowa ścieżki rowerowej z Barlinka do Krzynki</t>
  </si>
  <si>
    <t>3. Przebudowa drogi gminnej od Pustaci do Podgórza</t>
  </si>
  <si>
    <t>4. Modernizacja drogi gminnej do Moczydła</t>
  </si>
  <si>
    <t xml:space="preserve">5. Przebudowa chodnika przy ul. Kombatantów </t>
  </si>
  <si>
    <t>6. Budowa nawierzchni ul. Widok z chodnikami i oświetlaniem</t>
  </si>
  <si>
    <t>7. Budowa parkingu przy ul. Przemysłowej</t>
  </si>
  <si>
    <t>8.Modernizacja drogi wewnętrznej w Rychnowie (dokumentacja)</t>
  </si>
  <si>
    <t>9.Wykonanie ograniczenia ruchu na ul. Fabrycznej</t>
  </si>
  <si>
    <t xml:space="preserve">10. Przebudowa drogi gminnej w miejscowości Mostkowo od kościoła parafialnego do cmentarza komunalnego </t>
  </si>
  <si>
    <t>1. Termomodernizacja budynków mieszkalnych</t>
  </si>
  <si>
    <t>1. Zakup nieruchomości</t>
  </si>
  <si>
    <t>1. Budowa cmentarza w Jaromierkach (zagospodarowanie)</t>
  </si>
  <si>
    <t>2. Odnowienie miejsca pamięci i zakup wyposażenia dla muzeum Dziedzicach</t>
  </si>
  <si>
    <t>Administracja publiczna</t>
  </si>
  <si>
    <t>Bezpieczeństwo publiczne
I ochrona  przeciwpożarowa</t>
  </si>
  <si>
    <t>1. Modernizacja strażnicy OSP w Barlinku na potrzeby Gminnego Centrum Ratownictwa</t>
  </si>
  <si>
    <t>Zał nr  20</t>
  </si>
  <si>
    <t xml:space="preserve">1.Termomodernizacja obiektów użyteczności publicznej Powiatu Myśliborskiego </t>
  </si>
  <si>
    <t>1. Wyposażenie kuchni w Publicznym Gimnazjum Nr- 1</t>
  </si>
  <si>
    <t>1. Budowa sieci wodociągowej i kanalizacyjnej ul. Fabrycznej w Barlinku – finansowanie zgodnie z porozumieniem z HACON Sp.zoo</t>
  </si>
  <si>
    <r>
      <t>2. Budowa i modernizacja systemów kanalizacyjnych w zlewni jeziora Miedwie, w tym a) System Mostkowo, b) System Barlinek -</t>
    </r>
    <r>
      <rPr>
        <i/>
        <sz val="11"/>
        <rFont val="Times New Roman"/>
        <family val="1"/>
      </rPr>
      <t xml:space="preserve">dokumentacja </t>
    </r>
  </si>
  <si>
    <t>1.Zakup sieci wodno kanalizacyjnej od p. Skałeckich</t>
  </si>
  <si>
    <r>
      <t xml:space="preserve">1.Zagospodarowanie parku oraz infrastruktury sportowej na cele społeczno - kulturalne, rekreacyjne i sportowe we wsi Mostkowo  </t>
    </r>
    <r>
      <rPr>
        <i/>
        <sz val="11"/>
        <rFont val="Times New Roman"/>
        <family val="1"/>
      </rPr>
      <t>projekt budowlany</t>
    </r>
  </si>
  <si>
    <t>1.Budowa oświetlenia ulicznego</t>
  </si>
  <si>
    <t>1. Wniesienie udziałów do Przedsiębiorstwa Wodno – Kanalizacyjnego 'Płonia” sp. Zoo</t>
  </si>
  <si>
    <t xml:space="preserve">1. Budowa promenady wraz z zagospodarowaniem terenów nad Jeziorem Barlineckim przy ul. Jeziornej w Barlinku na cele turystyczno rekreacyjne </t>
  </si>
  <si>
    <t>1. Zakup nieruchomości w Dzikowie na świetlicę wiejską</t>
  </si>
  <si>
    <t>2. Zakup nieruchomości w Równie na świetlicę wiejską</t>
  </si>
  <si>
    <t>1. Wspólny projekt inwestycyjny Polsko – Niemieckiej  współpracy transgranicznej: Europejskie Miejsce  Spotkań Prenzlau  „Uckerwelle” i  Europejskie Centrum Spotkań Barlinek.</t>
  </si>
  <si>
    <t>1. Budowa zespołu ogólnodostępnych boisk sportowych w ramach Programu Moje boisko – Orlik 2012 przy Zespole Szkół Ponadgimnazjalnych Nr 1 w Barlinku</t>
  </si>
  <si>
    <t>1.Przebudowa boiska piłkarskiego wraz z zapleczem techniczno -socjalnym przy ul. Sportowej w Barlinku</t>
  </si>
  <si>
    <t>2. Budowa boiska wielofunkcyjnego wraz z ogrodzeniem przy Szkole Podstawowej Nr-1</t>
  </si>
  <si>
    <t xml:space="preserve">3. Budowa zespołu ogólnodostępnych boisk przy Publicznym Gimnazjum Nr 1 </t>
  </si>
  <si>
    <t>1. Zakup placów zabaw</t>
  </si>
  <si>
    <t>Zał Nr 21 do Sprawozdania Burmistrza z wykonania budżetu za I półrocze 2009 roku</t>
  </si>
  <si>
    <t>Wykonanie wydatków jednostek pomocniczych Gminy (sołectw) w I półroczu 2009 roku.</t>
  </si>
  <si>
    <t>Gospodarka komunalna i ochrona środowiska</t>
  </si>
  <si>
    <t>Domy i ośrodki kultury, świetlice</t>
  </si>
  <si>
    <t>Zał Nr 22 do Sprawozdania Burmistrza z wykonania budżetu za I półrocze 2009 roku</t>
  </si>
  <si>
    <t>Limity wydatków Gminy Barlinek na wieloletnie programy inwestycyjne w latach 2009 i kolejnych.</t>
  </si>
  <si>
    <t>Lp.</t>
  </si>
  <si>
    <t>Rozdz.</t>
  </si>
  <si>
    <t>Nazwa zadania inwestycyjnego.</t>
  </si>
  <si>
    <t>Jednostka organizacyjna realizująca program lub koordynująca wykonanie programu.</t>
  </si>
  <si>
    <t>Okres realizacji.</t>
  </si>
  <si>
    <t>Łączne nakłady finansowe w okresie realizacji(w zł).</t>
  </si>
  <si>
    <t>Źródła finansowania.</t>
  </si>
  <si>
    <t>Wykonanie w %</t>
  </si>
  <si>
    <t>Planowane wydatki w latach  (w zł).</t>
  </si>
  <si>
    <t>Rok rozpo- częcia.</t>
  </si>
  <si>
    <t>Rok zakoń-czenia.</t>
  </si>
  <si>
    <t>po roku 2011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</si>
  <si>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</si>
  <si>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</si>
  <si>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</si>
  <si>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</si>
  <si>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</si>
  <si>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</si>
  <si>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</si>
  <si>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</si>
  <si>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</si>
  <si>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</si>
  <si>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</si>
  <si>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</si>
  <si>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</si>
  <si>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</si>
  <si>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</si>
  <si>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Zaopatrzenie w wodę pitną mieszkańców gminy Barlinek - wg planu rozwoju sieci Przedsiębiorstwo Wodno-Kanalizacyjne  "Płonia". sp. Zoo".</t>
  </si>
  <si>
    <t>Przedsiębiorstwo Wodno-Kanalizacyjne  "Płonia". sp. Zoo</t>
  </si>
  <si>
    <t>OGÓŁEM:</t>
  </si>
  <si>
    <t>kredyty, pożyczki i obligacje</t>
  </si>
  <si>
    <t>środki JST</t>
  </si>
  <si>
    <t>inne środki</t>
  </si>
  <si>
    <t>Budowa stacji i sieci wodociągowej w Moczydle.</t>
  </si>
  <si>
    <t>Gmina Barlinek.</t>
  </si>
  <si>
    <t>Budowa i przebudowa dróg łączących północną część miasta Barlinek z drogą wojewódzką DW 156.</t>
  </si>
  <si>
    <t>Przebudowa dróg gminnych.</t>
  </si>
  <si>
    <t xml:space="preserve">inne środki </t>
  </si>
  <si>
    <t>FOGR</t>
  </si>
  <si>
    <t>Przebudowa drogi gminnej do Moczydła.</t>
  </si>
  <si>
    <t>zał nr 1</t>
  </si>
  <si>
    <t>Budowa ścieżki rowerowej z Barlinka do Krzynki.</t>
  </si>
  <si>
    <t>Budowa cmentarza komunalnego przy ul. Szosowej w Barlinku.</t>
  </si>
  <si>
    <t>Odnowienie miejsca pamięci i zakup wyposażenia dla muzeum w Dziedzicach.</t>
  </si>
  <si>
    <t>Modernizacja strażnicy OSP w Barlinku na potrzeby Gminnego Centrum Ratownictwa.</t>
  </si>
  <si>
    <r>
      <t xml:space="preserve">
</t>
    </r>
    <r>
      <rPr>
        <sz val="9"/>
        <rFont val="Times New Roman"/>
        <family val="1"/>
      </rPr>
      <t>Budowa  boiska wielofunkcyjnego wraz z ogrodzeniem  przy Szkole Podstawowej nr 1  w Barlinku.</t>
    </r>
  </si>
  <si>
    <t>Przebudowa szatni oraz obiektów sportowych wraz z zagospodarowaniem terenu przy Publicznym Gimnazjum nr 1  w Barlinku.</t>
  </si>
  <si>
    <t>12</t>
  </si>
  <si>
    <t>Termomodernizacja obiektów użyteczności publicznej Powiatu Myśliborskiego</t>
  </si>
  <si>
    <t>13</t>
  </si>
  <si>
    <t>Budowa i modernizacja systemów kanalizacyjnych w zlewni Jeziora Miedwie w tym:                                         a) System Mostkowo,                                b) System Barlinek.</t>
  </si>
  <si>
    <t xml:space="preserve">Gmina Barlinek/Przedsiębiorstwo Wodno- Kanalizacyjne „Płonia” </t>
  </si>
  <si>
    <t>14</t>
  </si>
  <si>
    <t>Budowa sieci wodociągowej i kanalizacyjnej ulicy Fabrycznej w Barlinku.</t>
  </si>
  <si>
    <t>Gmina Barlinek</t>
  </si>
  <si>
    <t>15</t>
  </si>
  <si>
    <t>Zagospodarowanie parku oraz infrastruktury sportowej na cele społeczno kulturalne, rekreacyjne i sportowe wsi Mostkowo.</t>
  </si>
  <si>
    <t>16</t>
  </si>
  <si>
    <t>Zagospodarowanie parku przy ul. Sportowej</t>
  </si>
  <si>
    <t>17</t>
  </si>
  <si>
    <t xml:space="preserve">Budowa promenady wraz z zagospodarowaniem terenów nad Jeziorem Barlineckim przy ul. Jeziornej w Barlinku na cele turystyczno - rekreacyjne. </t>
  </si>
  <si>
    <t>18</t>
  </si>
  <si>
    <t>Wspólny projekt inwestycyjny Polsko-Niemieckiej  współpracy transgranicznej: Europejskie Miejsce  Spotkań Prenzlau „Uckerwelle” i  Europejskie Centrum Spotkań Barlinek.</t>
  </si>
  <si>
    <t>Gmina Barlinek/Barlinecki Ośrodek Kultury.</t>
  </si>
  <si>
    <t>19</t>
  </si>
  <si>
    <t>Przebudowa boiska piłkarskiego wraz z zapleczem techniczno -socjalnym przy ul. Sportowej w Barlinku</t>
  </si>
  <si>
    <t>ogółem</t>
  </si>
  <si>
    <t xml:space="preserve">środki UE* </t>
  </si>
  <si>
    <t>środki BP**</t>
  </si>
  <si>
    <t>śr. własne</t>
  </si>
  <si>
    <t>środki gminy</t>
  </si>
  <si>
    <t>fundusz***</t>
  </si>
  <si>
    <t>śr. jednostki real.****</t>
  </si>
  <si>
    <t>pożyczka/kredyt</t>
  </si>
  <si>
    <t>Zał Nr 23 do Sprawozdania Burmistrza z wykonania budżetu za I półrocze 2009 roku</t>
  </si>
  <si>
    <t>wykonanie przychodów i wydatków  Gminnego Funduszu Ochrony Środowiska i Gospodarki Wodnej Gminy Barlinek w I półroczu 2009 r.</t>
  </si>
  <si>
    <t xml:space="preserve">Dział      900    Gospodarka Komunalna i Ochrona Środowiska   </t>
  </si>
  <si>
    <t>Rozdział 90011  Fundusz Ochrony Środowiska i Gospodarki Wodnej</t>
  </si>
  <si>
    <t>Wyszczególnienie</t>
  </si>
  <si>
    <t>%</t>
  </si>
  <si>
    <t>I.</t>
  </si>
  <si>
    <t>x</t>
  </si>
  <si>
    <t>Stan środków obrotowych na początek roku</t>
  </si>
  <si>
    <t>II.</t>
  </si>
  <si>
    <t>Przychody</t>
  </si>
  <si>
    <t>Grzywny, mandaty i inne kary pieniężne od osób fizycznych</t>
  </si>
  <si>
    <t>III.</t>
  </si>
  <si>
    <t>Wydatki</t>
  </si>
  <si>
    <t>4210</t>
  </si>
  <si>
    <t>4260</t>
  </si>
  <si>
    <t>4300</t>
  </si>
  <si>
    <t>4430</t>
  </si>
  <si>
    <t>IV.</t>
  </si>
  <si>
    <t>Stan środków obrotowych na koniec roku</t>
  </si>
  <si>
    <t>Zał Nr 24 do Sprawozdania Burmistrza z wykonania budżetu za I półrocze 2009 roku</t>
  </si>
  <si>
    <t>Wykonanie przychodów i wydatków  rachunków dochodów własnych jednostek budżetowych w I półroczu 2009 r.</t>
  </si>
  <si>
    <t>Rozliczenia
z budżetem
z tytułu wpłat nadwyżek środków za 2009 r.</t>
  </si>
  <si>
    <t>w tym: wpłata do budżetu</t>
  </si>
  <si>
    <t>dotacje
z budżetu</t>
  </si>
  <si>
    <t>na wydatki bieżące</t>
  </si>
  <si>
    <t>na inwestycje</t>
  </si>
  <si>
    <t>I</t>
  </si>
  <si>
    <t>Rachunki dochodów własnych jednostek budżetowych</t>
  </si>
  <si>
    <t>1. Szkoła Podstawowa Nr 1</t>
  </si>
  <si>
    <t>2. Szkoła Podstawowa Mostkowo</t>
  </si>
  <si>
    <t>3. Szkoła Podstawowa Nr 4</t>
  </si>
  <si>
    <t>4. Publiczne Gimnazjum Nr 1</t>
  </si>
  <si>
    <t>5. Publiczne Gimnazjum Nr 2</t>
  </si>
  <si>
    <t>6. Gimnazjum dla Dorosłych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</si>
</sst>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#,##0.00"/>
    <numFmt numFmtId="168" formatCode="#,##0.0"/>
    <numFmt numFmtId="169" formatCode="0.00"/>
    <numFmt numFmtId="170" formatCode="0.0"/>
    <numFmt numFmtId="171" formatCode="0"/>
    <numFmt numFmtId="172" formatCode="D/MM/YYYY"/>
  </numFmts>
  <fonts count="7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Lucida Sans Unicode"/>
      <family val="2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12"/>
      <name val="Arial Unicode MS"/>
      <family val="2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2"/>
    </font>
    <font>
      <sz val="8"/>
      <name val="Arial CE"/>
      <family val="2"/>
    </font>
    <font>
      <b/>
      <i/>
      <sz val="14"/>
      <name val="Times New Roman"/>
      <family val="1"/>
    </font>
    <font>
      <sz val="13"/>
      <name val="Arial CE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9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22" borderId="0" applyNumberFormat="0" applyBorder="0" applyAlignment="0" applyProtection="0"/>
    <xf numFmtId="164" fontId="4" fillId="23" borderId="0" applyNumberFormat="0" applyBorder="0" applyAlignment="0" applyProtection="0"/>
    <xf numFmtId="164" fontId="4" fillId="16" borderId="0" applyNumberFormat="0" applyBorder="0" applyAlignment="0" applyProtection="0"/>
    <xf numFmtId="164" fontId="4" fillId="24" borderId="0" applyNumberFormat="0" applyBorder="0" applyAlignment="0" applyProtection="0"/>
    <xf numFmtId="164" fontId="5" fillId="25" borderId="0" applyNumberFormat="0" applyBorder="0" applyAlignment="0" applyProtection="0"/>
    <xf numFmtId="164" fontId="5" fillId="21" borderId="0" applyNumberFormat="0" applyBorder="0" applyAlignment="0" applyProtection="0"/>
    <xf numFmtId="164" fontId="5" fillId="22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4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10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6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2" fillId="0" borderId="5" applyNumberFormat="0" applyFill="0" applyAlignment="0" applyProtection="0"/>
    <xf numFmtId="164" fontId="23" fillId="0" borderId="9" applyNumberFormat="0" applyFill="0" applyAlignment="0" applyProtection="0"/>
    <xf numFmtId="164" fontId="23" fillId="0" borderId="0" applyNumberFormat="0" applyFill="0" applyBorder="0" applyAlignment="0" applyProtection="0"/>
    <xf numFmtId="164" fontId="24" fillId="12" borderId="0" applyNumberFormat="0" applyBorder="0" applyAlignment="0" applyProtection="0"/>
    <xf numFmtId="164" fontId="25" fillId="12" borderId="0" applyNumberFormat="0" applyBorder="0" applyAlignment="0" applyProtection="0"/>
    <xf numFmtId="164" fontId="0" fillId="4" borderId="10" applyNumberFormat="0" applyAlignment="0" applyProtection="0"/>
    <xf numFmtId="164" fontId="26" fillId="10" borderId="1" applyNumberFormat="0" applyAlignment="0" applyProtection="0"/>
    <xf numFmtId="164" fontId="27" fillId="2" borderId="3" applyNumberFormat="0" applyAlignment="0" applyProtection="0"/>
    <xf numFmtId="164" fontId="28" fillId="0" borderId="11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2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3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859">
    <xf numFmtId="164" fontId="0" fillId="0" borderId="0" xfId="0" applyAlignment="1">
      <alignment/>
    </xf>
    <xf numFmtId="165" fontId="36" fillId="0" borderId="0" xfId="0" applyNumberFormat="1" applyFont="1" applyAlignment="1">
      <alignment/>
    </xf>
    <xf numFmtId="164" fontId="36" fillId="0" borderId="0" xfId="0" applyFont="1" applyAlignment="1">
      <alignment vertical="top" wrapText="1"/>
    </xf>
    <xf numFmtId="166" fontId="36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37" fillId="0" borderId="0" xfId="0" applyFont="1" applyBorder="1" applyAlignment="1">
      <alignment horizontal="right" vertical="top" wrapText="1"/>
    </xf>
    <xf numFmtId="164" fontId="38" fillId="0" borderId="0" xfId="0" applyFont="1" applyBorder="1" applyAlignment="1">
      <alignment horizontal="left" vertical="top" wrapText="1"/>
    </xf>
    <xf numFmtId="165" fontId="39" fillId="0" borderId="0" xfId="0" applyNumberFormat="1" applyFont="1" applyBorder="1" applyAlignment="1">
      <alignment horizontal="center" wrapText="1"/>
    </xf>
    <xf numFmtId="164" fontId="40" fillId="0" borderId="0" xfId="0" applyFont="1" applyAlignment="1">
      <alignment/>
    </xf>
    <xf numFmtId="165" fontId="40" fillId="0" borderId="0" xfId="0" applyNumberFormat="1" applyFont="1" applyAlignment="1">
      <alignment/>
    </xf>
    <xf numFmtId="164" fontId="40" fillId="0" borderId="0" xfId="0" applyFont="1" applyAlignment="1">
      <alignment vertical="top" wrapText="1"/>
    </xf>
    <xf numFmtId="164" fontId="41" fillId="0" borderId="14" xfId="0" applyFont="1" applyBorder="1" applyAlignment="1">
      <alignment horizontal="right" vertical="top"/>
    </xf>
    <xf numFmtId="165" fontId="39" fillId="10" borderId="15" xfId="0" applyNumberFormat="1" applyFont="1" applyFill="1" applyBorder="1" applyAlignment="1">
      <alignment horizontal="center" vertical="center"/>
    </xf>
    <xf numFmtId="164" fontId="39" fillId="10" borderId="15" xfId="0" applyFont="1" applyFill="1" applyBorder="1" applyAlignment="1">
      <alignment horizontal="center" vertical="center" wrapText="1"/>
    </xf>
    <xf numFmtId="166" fontId="39" fillId="10" borderId="15" xfId="0" applyNumberFormat="1" applyFont="1" applyFill="1" applyBorder="1" applyAlignment="1">
      <alignment horizontal="center" vertical="center"/>
    </xf>
    <xf numFmtId="164" fontId="39" fillId="10" borderId="15" xfId="0" applyFont="1" applyFill="1" applyBorder="1" applyAlignment="1">
      <alignment horizontal="center"/>
    </xf>
    <xf numFmtId="164" fontId="42" fillId="0" borderId="0" xfId="0" applyFont="1" applyAlignment="1">
      <alignment horizontal="center"/>
    </xf>
    <xf numFmtId="165" fontId="40" fillId="0" borderId="15" xfId="0" applyNumberFormat="1" applyFont="1" applyFill="1" applyBorder="1" applyAlignment="1">
      <alignment horizontal="center" vertical="center"/>
    </xf>
    <xf numFmtId="164" fontId="40" fillId="0" borderId="15" xfId="0" applyFont="1" applyFill="1" applyBorder="1" applyAlignment="1">
      <alignment horizontal="justify" vertical="center" wrapText="1"/>
    </xf>
    <xf numFmtId="167" fontId="40" fillId="0" borderId="15" xfId="0" applyNumberFormat="1" applyFont="1" applyFill="1" applyBorder="1" applyAlignment="1">
      <alignment horizontal="right" vertical="center" wrapText="1"/>
    </xf>
    <xf numFmtId="168" fontId="40" fillId="0" borderId="15" xfId="0" applyNumberFormat="1" applyFont="1" applyFill="1" applyBorder="1" applyAlignment="1">
      <alignment horizontal="right"/>
    </xf>
    <xf numFmtId="165" fontId="40" fillId="0" borderId="15" xfId="0" applyNumberFormat="1" applyFont="1" applyBorder="1" applyAlignment="1">
      <alignment horizontal="center" vertical="top"/>
    </xf>
    <xf numFmtId="164" fontId="40" fillId="0" borderId="15" xfId="0" applyFont="1" applyBorder="1" applyAlignment="1">
      <alignment vertical="top" wrapText="1"/>
    </xf>
    <xf numFmtId="167" fontId="40" fillId="0" borderId="15" xfId="0" applyNumberFormat="1" applyFont="1" applyBorder="1" applyAlignment="1">
      <alignment vertical="top" wrapText="1"/>
    </xf>
    <xf numFmtId="169" fontId="40" fillId="0" borderId="15" xfId="0" applyNumberFormat="1" applyFont="1" applyBorder="1" applyAlignment="1">
      <alignment vertical="top" wrapText="1"/>
    </xf>
    <xf numFmtId="165" fontId="39" fillId="17" borderId="15" xfId="0" applyNumberFormat="1" applyFont="1" applyFill="1" applyBorder="1" applyAlignment="1">
      <alignment horizontal="right"/>
    </xf>
    <xf numFmtId="167" fontId="39" fillId="5" borderId="15" xfId="0" applyNumberFormat="1" applyFont="1" applyFill="1" applyBorder="1" applyAlignment="1">
      <alignment horizontal="right"/>
    </xf>
    <xf numFmtId="164" fontId="42" fillId="0" borderId="0" xfId="0" applyFont="1" applyAlignment="1">
      <alignment horizontal="right"/>
    </xf>
    <xf numFmtId="165" fontId="40" fillId="0" borderId="15" xfId="0" applyNumberFormat="1" applyFont="1" applyBorder="1" applyAlignment="1">
      <alignment/>
    </xf>
    <xf numFmtId="167" fontId="40" fillId="0" borderId="15" xfId="0" applyNumberFormat="1" applyFont="1" applyBorder="1" applyAlignment="1">
      <alignment/>
    </xf>
    <xf numFmtId="167" fontId="40" fillId="0" borderId="15" xfId="0" applyNumberFormat="1" applyFont="1" applyFill="1" applyBorder="1" applyAlignment="1">
      <alignment horizontal="right" vertical="top" wrapText="1"/>
    </xf>
    <xf numFmtId="165" fontId="43" fillId="0" borderId="0" xfId="0" applyNumberFormat="1" applyFont="1" applyAlignment="1">
      <alignment vertical="top"/>
    </xf>
    <xf numFmtId="164" fontId="43" fillId="0" borderId="0" xfId="0" applyFont="1" applyAlignment="1">
      <alignment vertical="top"/>
    </xf>
    <xf numFmtId="164" fontId="43" fillId="0" borderId="0" xfId="0" applyFont="1" applyAlignment="1">
      <alignment vertical="top" wrapText="1"/>
    </xf>
    <xf numFmtId="164" fontId="44" fillId="0" borderId="0" xfId="0" applyFont="1" applyBorder="1" applyAlignment="1">
      <alignment horizontal="right" vertical="top" wrapText="1"/>
    </xf>
    <xf numFmtId="164" fontId="44" fillId="0" borderId="0" xfId="0" applyFont="1" applyBorder="1" applyAlignment="1">
      <alignment vertical="top" wrapText="1"/>
    </xf>
    <xf numFmtId="165" fontId="42" fillId="0" borderId="0" xfId="0" applyNumberFormat="1" applyFont="1" applyBorder="1" applyAlignment="1">
      <alignment horizontal="center" vertical="top" wrapText="1"/>
    </xf>
    <xf numFmtId="165" fontId="45" fillId="0" borderId="14" xfId="0" applyNumberFormat="1" applyFont="1" applyBorder="1" applyAlignment="1">
      <alignment horizontal="left" vertical="top" wrapText="1"/>
    </xf>
    <xf numFmtId="164" fontId="46" fillId="0" borderId="0" xfId="0" applyFont="1" applyAlignment="1">
      <alignment horizontal="right" vertical="top"/>
    </xf>
    <xf numFmtId="165" fontId="47" fillId="10" borderId="15" xfId="0" applyNumberFormat="1" applyFont="1" applyFill="1" applyBorder="1" applyAlignment="1">
      <alignment horizontal="center" vertical="center" wrapText="1"/>
    </xf>
    <xf numFmtId="164" fontId="47" fillId="10" borderId="15" xfId="0" applyFont="1" applyFill="1" applyBorder="1" applyAlignment="1">
      <alignment horizontal="center" vertical="center" wrapText="1"/>
    </xf>
    <xf numFmtId="164" fontId="47" fillId="10" borderId="15" xfId="0" applyFont="1" applyFill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48" fillId="0" borderId="0" xfId="0" applyFont="1" applyAlignment="1">
      <alignment horizontal="center" vertical="center"/>
    </xf>
    <xf numFmtId="165" fontId="44" fillId="10" borderId="15" xfId="0" applyNumberFormat="1" applyFont="1" applyFill="1" applyBorder="1" applyAlignment="1">
      <alignment horizontal="center" vertical="top" wrapText="1"/>
    </xf>
    <xf numFmtId="164" fontId="44" fillId="10" borderId="15" xfId="0" applyFont="1" applyFill="1" applyBorder="1" applyAlignment="1">
      <alignment horizontal="center" vertical="top" wrapText="1"/>
    </xf>
    <xf numFmtId="164" fontId="44" fillId="10" borderId="15" xfId="0" applyFont="1" applyFill="1" applyBorder="1" applyAlignment="1">
      <alignment horizontal="center" vertical="top"/>
    </xf>
    <xf numFmtId="164" fontId="43" fillId="0" borderId="0" xfId="0" applyFont="1" applyAlignment="1">
      <alignment horizontal="center" vertical="top"/>
    </xf>
    <xf numFmtId="165" fontId="45" fillId="27" borderId="15" xfId="0" applyNumberFormat="1" applyFont="1" applyFill="1" applyBorder="1" applyAlignment="1">
      <alignment horizontal="center" vertical="top"/>
    </xf>
    <xf numFmtId="164" fontId="45" fillId="27" borderId="15" xfId="0" applyFont="1" applyFill="1" applyBorder="1" applyAlignment="1">
      <alignment horizontal="center" vertical="top" wrapText="1"/>
    </xf>
    <xf numFmtId="168" fontId="45" fillId="27" borderId="15" xfId="0" applyNumberFormat="1" applyFont="1" applyFill="1" applyBorder="1" applyAlignment="1">
      <alignment horizontal="right" vertical="center"/>
    </xf>
    <xf numFmtId="167" fontId="45" fillId="27" borderId="15" xfId="0" applyNumberFormat="1" applyFont="1" applyFill="1" applyBorder="1" applyAlignment="1">
      <alignment horizontal="right" vertical="center" wrapText="1"/>
    </xf>
    <xf numFmtId="167" fontId="45" fillId="27" borderId="15" xfId="0" applyNumberFormat="1" applyFont="1" applyFill="1" applyBorder="1" applyAlignment="1">
      <alignment horizontal="right" vertical="center"/>
    </xf>
    <xf numFmtId="165" fontId="45" fillId="0" borderId="15" xfId="0" applyNumberFormat="1" applyFont="1" applyBorder="1" applyAlignment="1">
      <alignment horizontal="center" vertical="top"/>
    </xf>
    <xf numFmtId="164" fontId="45" fillId="0" borderId="15" xfId="0" applyFont="1" applyBorder="1" applyAlignment="1">
      <alignment horizontal="left" vertical="top" wrapText="1"/>
    </xf>
    <xf numFmtId="168" fontId="45" fillId="0" borderId="15" xfId="0" applyNumberFormat="1" applyFont="1" applyBorder="1" applyAlignment="1">
      <alignment horizontal="right" vertical="center"/>
    </xf>
    <xf numFmtId="167" fontId="45" fillId="0" borderId="15" xfId="0" applyNumberFormat="1" applyFont="1" applyBorder="1" applyAlignment="1">
      <alignment horizontal="right" vertical="center" wrapText="1"/>
    </xf>
    <xf numFmtId="167" fontId="45" fillId="0" borderId="15" xfId="0" applyNumberFormat="1" applyFont="1" applyBorder="1" applyAlignment="1">
      <alignment horizontal="right" vertical="center"/>
    </xf>
    <xf numFmtId="165" fontId="43" fillId="0" borderId="15" xfId="0" applyNumberFormat="1" applyFont="1" applyBorder="1" applyAlignment="1">
      <alignment horizontal="center" vertical="top"/>
    </xf>
    <xf numFmtId="164" fontId="43" fillId="0" borderId="15" xfId="0" applyFont="1" applyBorder="1" applyAlignment="1">
      <alignment horizontal="left" vertical="top" wrapText="1"/>
    </xf>
    <xf numFmtId="168" fontId="43" fillId="0" borderId="15" xfId="0" applyNumberFormat="1" applyFont="1" applyBorder="1" applyAlignment="1">
      <alignment horizontal="right" vertical="center"/>
    </xf>
    <xf numFmtId="167" fontId="43" fillId="0" borderId="15" xfId="0" applyNumberFormat="1" applyFont="1" applyBorder="1" applyAlignment="1">
      <alignment horizontal="right" vertical="center" wrapText="1"/>
    </xf>
    <xf numFmtId="167" fontId="43" fillId="0" borderId="15" xfId="0" applyNumberFormat="1" applyFont="1" applyBorder="1" applyAlignment="1">
      <alignment horizontal="right" vertical="center"/>
    </xf>
    <xf numFmtId="167" fontId="50" fillId="0" borderId="15" xfId="0" applyNumberFormat="1" applyFont="1" applyBorder="1" applyAlignment="1">
      <alignment horizontal="right" vertical="center" wrapText="1"/>
    </xf>
    <xf numFmtId="167" fontId="45" fillId="0" borderId="15" xfId="0" applyNumberFormat="1" applyFont="1" applyBorder="1" applyAlignment="1">
      <alignment horizontal="right" vertical="center" wrapText="1"/>
    </xf>
    <xf numFmtId="164" fontId="45" fillId="0" borderId="0" xfId="0" applyFont="1" applyAlignment="1">
      <alignment vertical="top"/>
    </xf>
    <xf numFmtId="165" fontId="43" fillId="0" borderId="15" xfId="0" applyNumberFormat="1" applyFont="1" applyBorder="1" applyAlignment="1">
      <alignment horizontal="center" vertical="top" wrapText="1"/>
    </xf>
    <xf numFmtId="165" fontId="43" fillId="0" borderId="15" xfId="0" applyNumberFormat="1" applyFont="1" applyBorder="1" applyAlignment="1">
      <alignment horizontal="center" vertical="top" wrapText="1"/>
    </xf>
    <xf numFmtId="165" fontId="45" fillId="0" borderId="0" xfId="0" applyNumberFormat="1" applyFont="1" applyBorder="1" applyAlignment="1">
      <alignment horizontal="center" vertical="top"/>
    </xf>
    <xf numFmtId="165" fontId="43" fillId="0" borderId="0" xfId="0" applyNumberFormat="1" applyFont="1" applyBorder="1" applyAlignment="1">
      <alignment horizontal="center" vertical="top"/>
    </xf>
    <xf numFmtId="164" fontId="43" fillId="0" borderId="0" xfId="0" applyFont="1" applyBorder="1" applyAlignment="1">
      <alignment horizontal="left" vertical="top" wrapText="1"/>
    </xf>
    <xf numFmtId="167" fontId="43" fillId="0" borderId="0" xfId="0" applyNumberFormat="1" applyFont="1" applyBorder="1" applyAlignment="1">
      <alignment horizontal="right" vertical="center"/>
    </xf>
    <xf numFmtId="167" fontId="43" fillId="0" borderId="0" xfId="0" applyNumberFormat="1" applyFont="1" applyBorder="1" applyAlignment="1">
      <alignment horizontal="right" vertical="center" wrapText="1"/>
    </xf>
    <xf numFmtId="167" fontId="43" fillId="0" borderId="0" xfId="0" applyNumberFormat="1" applyFont="1" applyBorder="1" applyAlignment="1">
      <alignment horizontal="right" vertical="center" wrapText="1"/>
    </xf>
    <xf numFmtId="164" fontId="43" fillId="27" borderId="0" xfId="0" applyFont="1" applyFill="1" applyAlignment="1">
      <alignment vertical="top"/>
    </xf>
    <xf numFmtId="165" fontId="51" fillId="27" borderId="15" xfId="0" applyNumberFormat="1" applyFont="1" applyFill="1" applyBorder="1" applyAlignment="1">
      <alignment horizontal="center" vertical="top" wrapText="1"/>
    </xf>
    <xf numFmtId="167" fontId="45" fillId="27" borderId="15" xfId="0" applyNumberFormat="1" applyFont="1" applyFill="1" applyBorder="1" applyAlignment="1">
      <alignment horizontal="right" vertical="center" wrapText="1"/>
    </xf>
    <xf numFmtId="167" fontId="45" fillId="27" borderId="15" xfId="0" applyNumberFormat="1" applyFont="1" applyFill="1" applyBorder="1" applyAlignment="1">
      <alignment horizontal="right" vertical="center"/>
    </xf>
    <xf numFmtId="167" fontId="45" fillId="0" borderId="15" xfId="0" applyNumberFormat="1" applyFont="1" applyBorder="1" applyAlignment="1">
      <alignment horizontal="right" vertical="center"/>
    </xf>
    <xf numFmtId="164" fontId="43" fillId="28" borderId="0" xfId="0" applyFont="1" applyFill="1" applyAlignment="1">
      <alignment vertical="top"/>
    </xf>
    <xf numFmtId="165" fontId="52" fillId="0" borderId="15" xfId="0" applyNumberFormat="1" applyFont="1" applyBorder="1" applyAlignment="1">
      <alignment horizontal="center" vertical="top"/>
    </xf>
    <xf numFmtId="165" fontId="52" fillId="0" borderId="0" xfId="0" applyNumberFormat="1" applyFont="1" applyBorder="1" applyAlignment="1">
      <alignment horizontal="center" vertical="top"/>
    </xf>
    <xf numFmtId="167" fontId="53" fillId="0" borderId="15" xfId="0" applyNumberFormat="1" applyFont="1" applyBorder="1" applyAlignment="1">
      <alignment horizontal="right" vertical="center" wrapText="1"/>
    </xf>
    <xf numFmtId="165" fontId="45" fillId="0" borderId="15" xfId="0" applyNumberFormat="1" applyFont="1" applyBorder="1" applyAlignment="1">
      <alignment horizontal="center" vertical="top"/>
    </xf>
    <xf numFmtId="164" fontId="45" fillId="0" borderId="15" xfId="0" applyFont="1" applyBorder="1" applyAlignment="1">
      <alignment horizontal="left" vertical="top" wrapText="1"/>
    </xf>
    <xf numFmtId="164" fontId="43" fillId="2" borderId="15" xfId="0" applyFont="1" applyFill="1" applyBorder="1" applyAlignment="1">
      <alignment horizontal="left" vertical="top" wrapText="1"/>
    </xf>
    <xf numFmtId="165" fontId="45" fillId="0" borderId="15" xfId="0" applyNumberFormat="1" applyFont="1" applyBorder="1" applyAlignment="1">
      <alignment horizontal="center" vertical="top" wrapText="1"/>
    </xf>
    <xf numFmtId="165" fontId="45" fillId="27" borderId="15" xfId="0" applyNumberFormat="1" applyFont="1" applyFill="1" applyBorder="1" applyAlignment="1">
      <alignment horizontal="center" vertical="top"/>
    </xf>
    <xf numFmtId="164" fontId="45" fillId="27" borderId="16" xfId="0" applyFont="1" applyFill="1" applyBorder="1" applyAlignment="1">
      <alignment horizontal="center" vertical="top" wrapText="1"/>
    </xf>
    <xf numFmtId="164" fontId="45" fillId="27" borderId="15" xfId="0" applyFont="1" applyFill="1" applyBorder="1" applyAlignment="1">
      <alignment horizontal="center" vertical="top" wrapText="1"/>
    </xf>
    <xf numFmtId="167" fontId="45" fillId="0" borderId="15" xfId="0" applyNumberFormat="1" applyFont="1" applyFill="1" applyBorder="1" applyAlignment="1">
      <alignment horizontal="right" vertical="center" wrapText="1"/>
    </xf>
    <xf numFmtId="167" fontId="43" fillId="0" borderId="15" xfId="0" applyNumberFormat="1" applyFont="1" applyFill="1" applyBorder="1" applyAlignment="1">
      <alignment horizontal="right" vertical="center" wrapText="1"/>
    </xf>
    <xf numFmtId="167" fontId="43" fillId="0" borderId="15" xfId="0" applyNumberFormat="1" applyFont="1" applyFill="1" applyBorder="1" applyAlignment="1">
      <alignment horizontal="right" vertical="center"/>
    </xf>
    <xf numFmtId="165" fontId="45" fillId="0" borderId="15" xfId="0" applyNumberFormat="1" applyFont="1" applyFill="1" applyBorder="1" applyAlignment="1">
      <alignment horizontal="left" vertical="top"/>
    </xf>
    <xf numFmtId="165" fontId="45" fillId="0" borderId="15" xfId="0" applyNumberFormat="1" applyFont="1" applyFill="1" applyBorder="1" applyAlignment="1">
      <alignment horizontal="center" vertical="top"/>
    </xf>
    <xf numFmtId="164" fontId="45" fillId="0" borderId="15" xfId="0" applyFont="1" applyFill="1" applyBorder="1" applyAlignment="1">
      <alignment horizontal="left" vertical="top" wrapText="1"/>
    </xf>
    <xf numFmtId="167" fontId="45" fillId="0" borderId="15" xfId="0" applyNumberFormat="1" applyFont="1" applyFill="1" applyBorder="1" applyAlignment="1">
      <alignment horizontal="right" vertical="center"/>
    </xf>
    <xf numFmtId="165" fontId="43" fillId="0" borderId="15" xfId="0" applyNumberFormat="1" applyFont="1" applyFill="1" applyBorder="1" applyAlignment="1">
      <alignment horizontal="center" vertical="top"/>
    </xf>
    <xf numFmtId="164" fontId="43" fillId="0" borderId="15" xfId="0" applyFont="1" applyFill="1" applyBorder="1" applyAlignment="1">
      <alignment horizontal="left" vertical="top" wrapText="1"/>
    </xf>
    <xf numFmtId="164" fontId="45" fillId="27" borderId="0" xfId="0" applyFont="1" applyFill="1" applyAlignment="1">
      <alignment vertical="top"/>
    </xf>
    <xf numFmtId="165" fontId="45" fillId="0" borderId="15" xfId="0" applyNumberFormat="1" applyFont="1" applyBorder="1" applyAlignment="1">
      <alignment horizontal="center" vertical="top" wrapText="1"/>
    </xf>
    <xf numFmtId="165" fontId="43" fillId="0" borderId="0" xfId="0" applyNumberFormat="1" applyFont="1" applyBorder="1" applyAlignment="1">
      <alignment horizontal="center" vertical="top" wrapText="1"/>
    </xf>
    <xf numFmtId="165" fontId="43" fillId="0" borderId="0" xfId="0" applyNumberFormat="1" applyFont="1" applyBorder="1" applyAlignment="1">
      <alignment horizontal="center" vertical="top" wrapText="1"/>
    </xf>
    <xf numFmtId="165" fontId="43" fillId="27" borderId="15" xfId="0" applyNumberFormat="1" applyFont="1" applyFill="1" applyBorder="1" applyAlignment="1">
      <alignment horizontal="center" vertical="top" wrapText="1"/>
    </xf>
    <xf numFmtId="165" fontId="43" fillId="27" borderId="15" xfId="0" applyNumberFormat="1" applyFont="1" applyFill="1" applyBorder="1" applyAlignment="1">
      <alignment horizontal="center" vertical="top" wrapText="1"/>
    </xf>
    <xf numFmtId="165" fontId="45" fillId="10" borderId="15" xfId="0" applyNumberFormat="1" applyFont="1" applyFill="1" applyBorder="1" applyAlignment="1">
      <alignment horizontal="right" vertical="top"/>
    </xf>
    <xf numFmtId="168" fontId="45" fillId="5" borderId="15" xfId="0" applyNumberFormat="1" applyFont="1" applyFill="1" applyBorder="1" applyAlignment="1">
      <alignment horizontal="right" vertical="center"/>
    </xf>
    <xf numFmtId="167" fontId="45" fillId="5" borderId="15" xfId="0" applyNumberFormat="1" applyFont="1" applyFill="1" applyBorder="1" applyAlignment="1">
      <alignment horizontal="right" vertical="center"/>
    </xf>
    <xf numFmtId="170" fontId="43" fillId="0" borderId="0" xfId="0" applyNumberFormat="1" applyFont="1" applyAlignment="1">
      <alignment vertical="top"/>
    </xf>
    <xf numFmtId="169" fontId="43" fillId="0" borderId="0" xfId="0" applyNumberFormat="1" applyFont="1" applyAlignment="1">
      <alignment horizontal="right" vertical="top" wrapText="1"/>
    </xf>
    <xf numFmtId="169" fontId="43" fillId="0" borderId="0" xfId="0" applyNumberFormat="1" applyFont="1" applyAlignment="1">
      <alignment horizontal="right" vertical="top"/>
    </xf>
    <xf numFmtId="164" fontId="43" fillId="0" borderId="0" xfId="0" applyFont="1" applyAlignment="1">
      <alignment horizontal="right" vertical="top"/>
    </xf>
    <xf numFmtId="169" fontId="43" fillId="0" borderId="0" xfId="0" applyNumberFormat="1" applyFont="1" applyAlignment="1">
      <alignment vertical="top" wrapText="1"/>
    </xf>
    <xf numFmtId="169" fontId="43" fillId="0" borderId="0" xfId="0" applyNumberFormat="1" applyFont="1" applyAlignment="1">
      <alignment vertical="top"/>
    </xf>
    <xf numFmtId="166" fontId="37" fillId="0" borderId="0" xfId="0" applyNumberFormat="1" applyFont="1" applyBorder="1" applyAlignment="1">
      <alignment horizontal="right" vertical="top" wrapText="1"/>
    </xf>
    <xf numFmtId="166" fontId="37" fillId="0" borderId="0" xfId="0" applyNumberFormat="1" applyFont="1" applyBorder="1" applyAlignment="1">
      <alignment horizontal="left" vertical="top" wrapText="1"/>
    </xf>
    <xf numFmtId="164" fontId="42" fillId="0" borderId="0" xfId="0" applyFont="1" applyBorder="1" applyAlignment="1">
      <alignment horizontal="center" vertical="center" wrapText="1"/>
    </xf>
    <xf numFmtId="164" fontId="50" fillId="0" borderId="0" xfId="0" applyFont="1" applyAlignment="1">
      <alignment vertical="top"/>
    </xf>
    <xf numFmtId="164" fontId="47" fillId="10" borderId="15" xfId="0" applyFont="1" applyFill="1" applyBorder="1" applyAlignment="1">
      <alignment horizontal="center" vertical="center"/>
    </xf>
    <xf numFmtId="164" fontId="47" fillId="10" borderId="15" xfId="0" applyFont="1" applyFill="1" applyBorder="1" applyAlignment="1">
      <alignment horizontal="center" vertical="top" wrapText="1"/>
    </xf>
    <xf numFmtId="164" fontId="36" fillId="0" borderId="0" xfId="0" applyFont="1" applyAlignment="1">
      <alignment vertical="top"/>
    </xf>
    <xf numFmtId="165" fontId="54" fillId="10" borderId="15" xfId="0" applyNumberFormat="1" applyFont="1" applyFill="1" applyBorder="1" applyAlignment="1">
      <alignment horizontal="center" vertical="top" wrapText="1"/>
    </xf>
    <xf numFmtId="164" fontId="54" fillId="10" borderId="15" xfId="0" applyFont="1" applyFill="1" applyBorder="1" applyAlignment="1">
      <alignment horizontal="center" vertical="top" wrapText="1"/>
    </xf>
    <xf numFmtId="164" fontId="37" fillId="10" borderId="15" xfId="0" applyFont="1" applyFill="1" applyBorder="1" applyAlignment="1">
      <alignment horizontal="center" vertical="top"/>
    </xf>
    <xf numFmtId="165" fontId="45" fillId="27" borderId="15" xfId="0" applyNumberFormat="1" applyFont="1" applyFill="1" applyBorder="1" applyAlignment="1">
      <alignment horizontal="center" vertical="top" wrapText="1"/>
    </xf>
    <xf numFmtId="164" fontId="55" fillId="27" borderId="15" xfId="0" applyFont="1" applyFill="1" applyBorder="1" applyAlignment="1">
      <alignment horizontal="center" vertical="top" wrapText="1"/>
    </xf>
    <xf numFmtId="168" fontId="45" fillId="27" borderId="15" xfId="0" applyNumberFormat="1" applyFont="1" applyFill="1" applyBorder="1" applyAlignment="1">
      <alignment horizontal="right" vertical="center"/>
    </xf>
    <xf numFmtId="165" fontId="45" fillId="0" borderId="15" xfId="0" applyNumberFormat="1" applyFont="1" applyFill="1" applyBorder="1" applyAlignment="1">
      <alignment horizontal="center" vertical="top" wrapText="1"/>
    </xf>
    <xf numFmtId="164" fontId="55" fillId="0" borderId="15" xfId="0" applyFont="1" applyFill="1" applyBorder="1" applyAlignment="1">
      <alignment horizontal="center" vertical="top" wrapText="1"/>
    </xf>
    <xf numFmtId="164" fontId="45" fillId="0" borderId="15" xfId="0" applyFont="1" applyFill="1" applyBorder="1" applyAlignment="1">
      <alignment horizontal="justify" vertical="top" wrapText="1"/>
    </xf>
    <xf numFmtId="168" fontId="45" fillId="0" borderId="15" xfId="0" applyNumberFormat="1" applyFont="1" applyFill="1" applyBorder="1" applyAlignment="1">
      <alignment horizontal="right" vertical="center"/>
    </xf>
    <xf numFmtId="165" fontId="43" fillId="0" borderId="15" xfId="0" applyNumberFormat="1" applyFont="1" applyFill="1" applyBorder="1" applyAlignment="1">
      <alignment horizontal="center" vertical="top" wrapText="1"/>
    </xf>
    <xf numFmtId="164" fontId="46" fillId="0" borderId="15" xfId="0" applyFont="1" applyFill="1" applyBorder="1" applyAlignment="1">
      <alignment horizontal="center" vertical="top" wrapText="1"/>
    </xf>
    <xf numFmtId="164" fontId="43" fillId="0" borderId="15" xfId="0" applyFont="1" applyFill="1" applyBorder="1" applyAlignment="1">
      <alignment horizontal="center" vertical="top" wrapText="1"/>
    </xf>
    <xf numFmtId="164" fontId="43" fillId="0" borderId="15" xfId="0" applyFont="1" applyBorder="1" applyAlignment="1">
      <alignment vertical="top" wrapText="1"/>
    </xf>
    <xf numFmtId="168" fontId="43" fillId="0" borderId="15" xfId="0" applyNumberFormat="1" applyFont="1" applyFill="1" applyBorder="1" applyAlignment="1">
      <alignment horizontal="right" vertical="center"/>
    </xf>
    <xf numFmtId="164" fontId="45" fillId="27" borderId="15" xfId="0" applyFont="1" applyFill="1" applyBorder="1" applyAlignment="1">
      <alignment horizontal="center" vertical="top"/>
    </xf>
    <xf numFmtId="164" fontId="45" fillId="0" borderId="15" xfId="0" applyFont="1" applyBorder="1" applyAlignment="1">
      <alignment horizontal="center" vertical="top"/>
    </xf>
    <xf numFmtId="164" fontId="45" fillId="0" borderId="15" xfId="0" applyFont="1" applyBorder="1" applyAlignment="1">
      <alignment vertical="top" wrapText="1"/>
    </xf>
    <xf numFmtId="169" fontId="45" fillId="0" borderId="0" xfId="0" applyNumberFormat="1" applyFont="1" applyAlignment="1">
      <alignment vertical="top"/>
    </xf>
    <xf numFmtId="164" fontId="43" fillId="0" borderId="15" xfId="0" applyFont="1" applyBorder="1" applyAlignment="1">
      <alignment horizontal="center" vertical="top"/>
    </xf>
    <xf numFmtId="164" fontId="45" fillId="0" borderId="15" xfId="0" applyFont="1" applyBorder="1" applyAlignment="1">
      <alignment horizontal="center" vertical="top"/>
    </xf>
    <xf numFmtId="164" fontId="45" fillId="0" borderId="15" xfId="0" applyFont="1" applyBorder="1" applyAlignment="1">
      <alignment vertical="top" wrapText="1"/>
    </xf>
    <xf numFmtId="164" fontId="49" fillId="0" borderId="15" xfId="0" applyFont="1" applyBorder="1" applyAlignment="1">
      <alignment vertical="top" wrapText="1"/>
    </xf>
    <xf numFmtId="164" fontId="45" fillId="0" borderId="15" xfId="0" applyFont="1" applyBorder="1" applyAlignment="1">
      <alignment horizontal="justify" vertical="top" wrapText="1"/>
    </xf>
    <xf numFmtId="164" fontId="51" fillId="0" borderId="15" xfId="0" applyFont="1" applyBorder="1" applyAlignment="1">
      <alignment vertical="top" wrapText="1"/>
    </xf>
    <xf numFmtId="164" fontId="45" fillId="10" borderId="15" xfId="0" applyFont="1" applyFill="1" applyBorder="1" applyAlignment="1">
      <alignment horizontal="right" vertical="top"/>
    </xf>
    <xf numFmtId="168" fontId="45" fillId="5" borderId="15" xfId="0" applyNumberFormat="1" applyFont="1" applyFill="1" applyBorder="1" applyAlignment="1">
      <alignment horizontal="right" vertical="center"/>
    </xf>
    <xf numFmtId="167" fontId="45" fillId="5" borderId="15" xfId="0" applyNumberFormat="1" applyFont="1" applyFill="1" applyBorder="1" applyAlignment="1">
      <alignment horizontal="right" vertical="center"/>
    </xf>
    <xf numFmtId="164" fontId="44" fillId="0" borderId="0" xfId="0" applyFont="1" applyAlignment="1">
      <alignment vertical="center"/>
    </xf>
    <xf numFmtId="164" fontId="44" fillId="0" borderId="0" xfId="0" applyFont="1" applyAlignment="1">
      <alignment/>
    </xf>
    <xf numFmtId="166" fontId="44" fillId="0" borderId="0" xfId="0" applyNumberFormat="1" applyFont="1" applyBorder="1" applyAlignment="1">
      <alignment horizontal="right" vertical="top" wrapText="1"/>
    </xf>
    <xf numFmtId="166" fontId="44" fillId="0" borderId="0" xfId="0" applyNumberFormat="1" applyFont="1" applyBorder="1" applyAlignment="1">
      <alignment horizontal="left" vertical="top" wrapText="1"/>
    </xf>
    <xf numFmtId="164" fontId="45" fillId="0" borderId="0" xfId="0" applyFont="1" applyBorder="1" applyAlignment="1">
      <alignment horizontal="center" vertical="center" wrapText="1"/>
    </xf>
    <xf numFmtId="164" fontId="46" fillId="0" borderId="14" xfId="0" applyFont="1" applyBorder="1" applyAlignment="1">
      <alignment horizontal="right"/>
    </xf>
    <xf numFmtId="164" fontId="47" fillId="10" borderId="16" xfId="0" applyFont="1" applyFill="1" applyBorder="1" applyAlignment="1">
      <alignment horizontal="center" vertical="center" wrapText="1"/>
    </xf>
    <xf numFmtId="164" fontId="54" fillId="10" borderId="15" xfId="0" applyFont="1" applyFill="1" applyBorder="1" applyAlignment="1">
      <alignment horizontal="center" vertical="center" wrapText="1"/>
    </xf>
    <xf numFmtId="164" fontId="36" fillId="0" borderId="0" xfId="0" applyFont="1" applyAlignment="1">
      <alignment horizontal="center" vertical="center"/>
    </xf>
    <xf numFmtId="164" fontId="44" fillId="10" borderId="15" xfId="0" applyFont="1" applyFill="1" applyBorder="1" applyAlignment="1">
      <alignment horizontal="center" vertical="center" wrapText="1"/>
    </xf>
    <xf numFmtId="164" fontId="44" fillId="10" borderId="15" xfId="0" applyFont="1" applyFill="1" applyBorder="1" applyAlignment="1">
      <alignment horizontal="center" vertical="center"/>
    </xf>
    <xf numFmtId="164" fontId="44" fillId="10" borderId="16" xfId="0" applyFont="1" applyFill="1" applyBorder="1" applyAlignment="1">
      <alignment horizontal="center" vertical="top" wrapText="1"/>
    </xf>
    <xf numFmtId="164" fontId="44" fillId="10" borderId="17" xfId="0" applyFont="1" applyFill="1" applyBorder="1" applyAlignment="1">
      <alignment horizontal="center" vertical="top" wrapText="1"/>
    </xf>
    <xf numFmtId="169" fontId="45" fillId="27" borderId="15" xfId="0" applyNumberFormat="1" applyFont="1" applyFill="1" applyBorder="1" applyAlignment="1">
      <alignment horizontal="right" vertical="top"/>
    </xf>
    <xf numFmtId="169" fontId="45" fillId="27" borderId="16" xfId="0" applyNumberFormat="1" applyFont="1" applyFill="1" applyBorder="1" applyAlignment="1">
      <alignment horizontal="right" vertical="top"/>
    </xf>
    <xf numFmtId="170" fontId="45" fillId="27" borderId="15" xfId="0" applyNumberFormat="1" applyFont="1" applyFill="1" applyBorder="1" applyAlignment="1">
      <alignment horizontal="right" vertical="top"/>
    </xf>
    <xf numFmtId="164" fontId="44" fillId="0" borderId="0" xfId="0" applyFont="1" applyAlignment="1">
      <alignment horizontal="center" vertical="center"/>
    </xf>
    <xf numFmtId="169" fontId="43" fillId="0" borderId="15" xfId="0" applyNumberFormat="1" applyFont="1" applyBorder="1" applyAlignment="1">
      <alignment horizontal="right" vertical="top"/>
    </xf>
    <xf numFmtId="169" fontId="43" fillId="0" borderId="16" xfId="0" applyNumberFormat="1" applyFont="1" applyBorder="1" applyAlignment="1">
      <alignment horizontal="right" vertical="top"/>
    </xf>
    <xf numFmtId="170" fontId="45" fillId="2" borderId="15" xfId="0" applyNumberFormat="1" applyFont="1" applyFill="1" applyBorder="1" applyAlignment="1">
      <alignment horizontal="right" vertical="top"/>
    </xf>
    <xf numFmtId="164" fontId="45" fillId="17" borderId="15" xfId="0" applyFont="1" applyFill="1" applyBorder="1" applyAlignment="1">
      <alignment horizontal="right" vertical="center"/>
    </xf>
    <xf numFmtId="169" fontId="45" fillId="5" borderId="15" xfId="0" applyNumberFormat="1" applyFont="1" applyFill="1" applyBorder="1" applyAlignment="1">
      <alignment horizontal="right" vertical="center"/>
    </xf>
    <xf numFmtId="169" fontId="45" fillId="5" borderId="16" xfId="0" applyNumberFormat="1" applyFont="1" applyFill="1" applyBorder="1" applyAlignment="1">
      <alignment horizontal="right" vertical="center"/>
    </xf>
    <xf numFmtId="170" fontId="45" fillId="5" borderId="15" xfId="0" applyNumberFormat="1" applyFont="1" applyFill="1" applyBorder="1" applyAlignment="1">
      <alignment horizontal="right" vertical="center"/>
    </xf>
    <xf numFmtId="164" fontId="45" fillId="0" borderId="0" xfId="0" applyFont="1" applyAlignment="1">
      <alignment/>
    </xf>
    <xf numFmtId="164" fontId="46" fillId="0" borderId="0" xfId="0" applyFont="1" applyAlignment="1">
      <alignment vertical="center"/>
    </xf>
    <xf numFmtId="164" fontId="44" fillId="0" borderId="0" xfId="0" applyFont="1" applyBorder="1" applyAlignment="1">
      <alignment horizontal="left" vertical="top" wrapText="1"/>
    </xf>
    <xf numFmtId="168" fontId="45" fillId="27" borderId="15" xfId="0" applyNumberFormat="1" applyFont="1" applyFill="1" applyBorder="1" applyAlignment="1">
      <alignment horizontal="right" vertical="top"/>
    </xf>
    <xf numFmtId="167" fontId="45" fillId="27" borderId="15" xfId="0" applyNumberFormat="1" applyFont="1" applyFill="1" applyBorder="1" applyAlignment="1">
      <alignment horizontal="right" vertical="top" wrapText="1"/>
    </xf>
    <xf numFmtId="167" fontId="45" fillId="27" borderId="15" xfId="0" applyNumberFormat="1" applyFont="1" applyFill="1" applyBorder="1" applyAlignment="1">
      <alignment horizontal="right" vertical="top"/>
    </xf>
    <xf numFmtId="168" fontId="45" fillId="0" borderId="15" xfId="0" applyNumberFormat="1" applyFont="1" applyBorder="1" applyAlignment="1">
      <alignment horizontal="right" vertical="top"/>
    </xf>
    <xf numFmtId="167" fontId="45" fillId="0" borderId="15" xfId="0" applyNumberFormat="1" applyFont="1" applyBorder="1" applyAlignment="1">
      <alignment horizontal="right" vertical="top" wrapText="1"/>
    </xf>
    <xf numFmtId="167" fontId="45" fillId="0" borderId="15" xfId="0" applyNumberFormat="1" applyFont="1" applyBorder="1" applyAlignment="1">
      <alignment horizontal="right" vertical="top"/>
    </xf>
    <xf numFmtId="166" fontId="45" fillId="0" borderId="15" xfId="0" applyNumberFormat="1" applyFont="1" applyBorder="1" applyAlignment="1">
      <alignment horizontal="right" vertical="top"/>
    </xf>
    <xf numFmtId="168" fontId="43" fillId="0" borderId="15" xfId="0" applyNumberFormat="1" applyFont="1" applyBorder="1" applyAlignment="1">
      <alignment horizontal="right" vertical="top"/>
    </xf>
    <xf numFmtId="167" fontId="43" fillId="0" borderId="15" xfId="0" applyNumberFormat="1" applyFont="1" applyBorder="1" applyAlignment="1">
      <alignment horizontal="right" vertical="top" wrapText="1"/>
    </xf>
    <xf numFmtId="167" fontId="43" fillId="0" borderId="15" xfId="0" applyNumberFormat="1" applyFont="1" applyBorder="1" applyAlignment="1">
      <alignment horizontal="right" vertical="top"/>
    </xf>
    <xf numFmtId="164" fontId="50" fillId="0" borderId="15" xfId="0" applyFont="1" applyBorder="1" applyAlignment="1">
      <alignment horizontal="right" vertical="top" wrapText="1"/>
    </xf>
    <xf numFmtId="167" fontId="45" fillId="27" borderId="15" xfId="0" applyNumberFormat="1" applyFont="1" applyFill="1" applyBorder="1" applyAlignment="1">
      <alignment horizontal="right" vertical="top" wrapText="1"/>
    </xf>
    <xf numFmtId="164" fontId="45" fillId="27" borderId="15" xfId="0" applyFont="1" applyFill="1" applyBorder="1" applyAlignment="1">
      <alignment horizontal="right" vertical="top" wrapText="1"/>
    </xf>
    <xf numFmtId="167" fontId="45" fillId="0" borderId="15" xfId="0" applyNumberFormat="1" applyFont="1" applyBorder="1" applyAlignment="1">
      <alignment horizontal="right" vertical="top" wrapText="1"/>
    </xf>
    <xf numFmtId="164" fontId="43" fillId="0" borderId="15" xfId="0" applyFont="1" applyBorder="1" applyAlignment="1">
      <alignment horizontal="right" vertical="top" wrapText="1"/>
    </xf>
    <xf numFmtId="168" fontId="45" fillId="5" borderId="15" xfId="0" applyNumberFormat="1" applyFont="1" applyFill="1" applyBorder="1" applyAlignment="1">
      <alignment horizontal="right" vertical="top"/>
    </xf>
    <xf numFmtId="167" fontId="45" fillId="5" borderId="15" xfId="0" applyNumberFormat="1" applyFont="1" applyFill="1" applyBorder="1" applyAlignment="1">
      <alignment horizontal="right" vertical="top"/>
    </xf>
    <xf numFmtId="167" fontId="45" fillId="5" borderId="15" xfId="0" applyNumberFormat="1" applyFont="1" applyFill="1" applyBorder="1" applyAlignment="1">
      <alignment horizontal="right" vertical="top" wrapText="1"/>
    </xf>
    <xf numFmtId="165" fontId="39" fillId="0" borderId="0" xfId="0" applyNumberFormat="1" applyFont="1" applyBorder="1" applyAlignment="1">
      <alignment horizontal="center" vertical="top" wrapText="1"/>
    </xf>
    <xf numFmtId="164" fontId="0" fillId="0" borderId="0" xfId="0" applyAlignment="1">
      <alignment vertical="center"/>
    </xf>
    <xf numFmtId="165" fontId="45" fillId="0" borderId="14" xfId="0" applyNumberFormat="1" applyFont="1" applyBorder="1" applyAlignment="1">
      <alignment vertical="center" wrapText="1"/>
    </xf>
    <xf numFmtId="165" fontId="45" fillId="0" borderId="14" xfId="0" applyNumberFormat="1" applyFont="1" applyBorder="1" applyAlignment="1">
      <alignment horizontal="center" vertical="center" wrapText="1"/>
    </xf>
    <xf numFmtId="164" fontId="43" fillId="0" borderId="0" xfId="0" applyFont="1" applyAlignment="1">
      <alignment vertical="center"/>
    </xf>
    <xf numFmtId="164" fontId="50" fillId="0" borderId="0" xfId="0" applyFont="1" applyAlignment="1">
      <alignment vertical="center"/>
    </xf>
    <xf numFmtId="165" fontId="45" fillId="10" borderId="15" xfId="0" applyNumberFormat="1" applyFont="1" applyFill="1" applyBorder="1" applyAlignment="1">
      <alignment horizontal="center" vertical="center" wrapText="1"/>
    </xf>
    <xf numFmtId="164" fontId="45" fillId="10" borderId="15" xfId="0" applyFont="1" applyFill="1" applyBorder="1" applyAlignment="1">
      <alignment horizontal="center" vertical="center" wrapText="1"/>
    </xf>
    <xf numFmtId="164" fontId="45" fillId="10" borderId="15" xfId="0" applyFont="1" applyFill="1" applyBorder="1" applyAlignment="1">
      <alignment horizontal="center" vertical="center"/>
    </xf>
    <xf numFmtId="165" fontId="43" fillId="10" borderId="15" xfId="0" applyNumberFormat="1" applyFont="1" applyFill="1" applyBorder="1" applyAlignment="1">
      <alignment horizontal="center" vertical="center" wrapText="1"/>
    </xf>
    <xf numFmtId="164" fontId="43" fillId="10" borderId="15" xfId="0" applyFont="1" applyFill="1" applyBorder="1" applyAlignment="1">
      <alignment horizontal="center" vertical="center" wrapText="1"/>
    </xf>
    <xf numFmtId="164" fontId="43" fillId="10" borderId="15" xfId="0" applyFont="1" applyFill="1" applyBorder="1" applyAlignment="1">
      <alignment horizontal="center" vertical="center"/>
    </xf>
    <xf numFmtId="165" fontId="45" fillId="0" borderId="15" xfId="0" applyNumberFormat="1" applyFont="1" applyBorder="1" applyAlignment="1">
      <alignment horizontal="center" vertical="center"/>
    </xf>
    <xf numFmtId="164" fontId="45" fillId="0" borderId="15" xfId="0" applyFont="1" applyBorder="1" applyAlignment="1">
      <alignment vertical="center" wrapText="1"/>
    </xf>
    <xf numFmtId="168" fontId="45" fillId="0" borderId="15" xfId="0" applyNumberFormat="1" applyFont="1" applyBorder="1" applyAlignment="1">
      <alignment vertical="center"/>
    </xf>
    <xf numFmtId="167" fontId="45" fillId="0" borderId="15" xfId="0" applyNumberFormat="1" applyFont="1" applyBorder="1" applyAlignment="1">
      <alignment vertical="center" wrapText="1"/>
    </xf>
    <xf numFmtId="167" fontId="45" fillId="0" borderId="15" xfId="0" applyNumberFormat="1" applyFont="1" applyBorder="1" applyAlignment="1">
      <alignment vertical="center"/>
    </xf>
    <xf numFmtId="165" fontId="52" fillId="0" borderId="15" xfId="0" applyNumberFormat="1" applyFont="1" applyBorder="1" applyAlignment="1">
      <alignment horizontal="center" vertical="center"/>
    </xf>
    <xf numFmtId="165" fontId="43" fillId="0" borderId="15" xfId="0" applyNumberFormat="1" applyFont="1" applyBorder="1" applyAlignment="1">
      <alignment horizontal="center" vertical="center"/>
    </xf>
    <xf numFmtId="164" fontId="43" fillId="0" borderId="15" xfId="0" applyFont="1" applyBorder="1" applyAlignment="1">
      <alignment vertical="center" wrapText="1"/>
    </xf>
    <xf numFmtId="168" fontId="43" fillId="0" borderId="15" xfId="0" applyNumberFormat="1" applyFont="1" applyBorder="1" applyAlignment="1">
      <alignment vertical="center"/>
    </xf>
    <xf numFmtId="167" fontId="43" fillId="0" borderId="15" xfId="0" applyNumberFormat="1" applyFont="1" applyBorder="1" applyAlignment="1">
      <alignment vertical="center" wrapText="1"/>
    </xf>
    <xf numFmtId="167" fontId="43" fillId="0" borderId="15" xfId="0" applyNumberFormat="1" applyFont="1" applyBorder="1" applyAlignment="1">
      <alignment vertical="center"/>
    </xf>
    <xf numFmtId="165" fontId="43" fillId="0" borderId="15" xfId="0" applyNumberFormat="1" applyFont="1" applyBorder="1" applyAlignment="1">
      <alignment horizontal="center" vertical="center" wrapText="1"/>
    </xf>
    <xf numFmtId="167" fontId="50" fillId="0" borderId="15" xfId="0" applyNumberFormat="1" applyFont="1" applyBorder="1" applyAlignment="1">
      <alignment vertical="center" wrapText="1"/>
    </xf>
    <xf numFmtId="165" fontId="45" fillId="10" borderId="15" xfId="0" applyNumberFormat="1" applyFont="1" applyFill="1" applyBorder="1" applyAlignment="1">
      <alignment vertical="center"/>
    </xf>
    <xf numFmtId="168" fontId="45" fillId="5" borderId="15" xfId="0" applyNumberFormat="1" applyFont="1" applyFill="1" applyBorder="1" applyAlignment="1">
      <alignment vertical="center"/>
    </xf>
    <xf numFmtId="167" fontId="45" fillId="5" borderId="15" xfId="0" applyNumberFormat="1" applyFont="1" applyFill="1" applyBorder="1" applyAlignment="1">
      <alignment vertical="center"/>
    </xf>
    <xf numFmtId="167" fontId="45" fillId="5" borderId="15" xfId="0" applyNumberFormat="1" applyFont="1" applyFill="1" applyBorder="1" applyAlignment="1">
      <alignment vertical="center" wrapText="1"/>
    </xf>
    <xf numFmtId="165" fontId="43" fillId="0" borderId="0" xfId="0" applyNumberFormat="1" applyFont="1" applyAlignment="1">
      <alignment vertical="center"/>
    </xf>
    <xf numFmtId="164" fontId="43" fillId="0" borderId="0" xfId="0" applyFont="1" applyAlignment="1">
      <alignment vertical="center" wrapText="1"/>
    </xf>
    <xf numFmtId="170" fontId="43" fillId="0" borderId="0" xfId="0" applyNumberFormat="1" applyFont="1" applyAlignment="1">
      <alignment vertical="center"/>
    </xf>
    <xf numFmtId="169" fontId="43" fillId="0" borderId="0" xfId="0" applyNumberFormat="1" applyFont="1" applyAlignment="1">
      <alignment vertical="center" wrapText="1"/>
    </xf>
    <xf numFmtId="169" fontId="43" fillId="0" borderId="0" xfId="0" applyNumberFormat="1" applyFont="1" applyAlignment="1">
      <alignment vertical="center"/>
    </xf>
    <xf numFmtId="164" fontId="46" fillId="0" borderId="0" xfId="0" applyFont="1" applyAlignment="1">
      <alignment vertical="center"/>
    </xf>
    <xf numFmtId="165" fontId="44" fillId="10" borderId="15" xfId="0" applyNumberFormat="1" applyFont="1" applyFill="1" applyBorder="1" applyAlignment="1">
      <alignment horizontal="center" vertical="center" wrapText="1"/>
    </xf>
    <xf numFmtId="166" fontId="45" fillId="0" borderId="15" xfId="0" applyNumberFormat="1" applyFont="1" applyBorder="1" applyAlignment="1">
      <alignment vertical="center"/>
    </xf>
    <xf numFmtId="166" fontId="43" fillId="0" borderId="15" xfId="0" applyNumberFormat="1" applyFont="1" applyBorder="1" applyAlignment="1">
      <alignment vertical="center"/>
    </xf>
    <xf numFmtId="165" fontId="43" fillId="0" borderId="15" xfId="0" applyNumberFormat="1" applyFont="1" applyBorder="1" applyAlignment="1">
      <alignment horizontal="center" vertical="center"/>
    </xf>
    <xf numFmtId="164" fontId="43" fillId="0" borderId="15" xfId="0" applyFont="1" applyBorder="1" applyAlignment="1">
      <alignment vertical="center" wrapText="1"/>
    </xf>
    <xf numFmtId="165" fontId="45" fillId="0" borderId="15" xfId="0" applyNumberFormat="1" applyFont="1" applyBorder="1" applyAlignment="1">
      <alignment horizontal="center" vertical="center"/>
    </xf>
    <xf numFmtId="164" fontId="45" fillId="0" borderId="15" xfId="0" applyFont="1" applyBorder="1" applyAlignment="1">
      <alignment vertical="center" wrapText="1"/>
    </xf>
    <xf numFmtId="167" fontId="45" fillId="0" borderId="15" xfId="0" applyNumberFormat="1" applyFont="1" applyBorder="1" applyAlignment="1">
      <alignment vertical="center" wrapText="1"/>
    </xf>
    <xf numFmtId="167" fontId="45" fillId="0" borderId="15" xfId="0" applyNumberFormat="1" applyFont="1" applyBorder="1" applyAlignment="1">
      <alignment vertical="center"/>
    </xf>
    <xf numFmtId="166" fontId="45" fillId="0" borderId="15" xfId="0" applyNumberFormat="1" applyFont="1" applyBorder="1" applyAlignment="1">
      <alignment vertical="center"/>
    </xf>
    <xf numFmtId="167" fontId="43" fillId="0" borderId="15" xfId="0" applyNumberFormat="1" applyFont="1" applyBorder="1" applyAlignment="1">
      <alignment vertical="center" wrapText="1"/>
    </xf>
    <xf numFmtId="167" fontId="43" fillId="0" borderId="15" xfId="0" applyNumberFormat="1" applyFont="1" applyBorder="1" applyAlignment="1">
      <alignment vertical="center"/>
    </xf>
    <xf numFmtId="166" fontId="43" fillId="0" borderId="15" xfId="0" applyNumberFormat="1" applyFont="1" applyBorder="1" applyAlignment="1">
      <alignment vertical="center"/>
    </xf>
    <xf numFmtId="170" fontId="45" fillId="0" borderId="0" xfId="0" applyNumberFormat="1" applyFont="1" applyAlignment="1">
      <alignment vertical="top"/>
    </xf>
    <xf numFmtId="164" fontId="44" fillId="0" borderId="0" xfId="0" applyFont="1" applyBorder="1" applyAlignment="1">
      <alignment horizontal="right" vertical="top" wrapText="1"/>
    </xf>
    <xf numFmtId="164" fontId="44" fillId="0" borderId="0" xfId="0" applyFont="1" applyBorder="1" applyAlignment="1">
      <alignment horizontal="left" vertical="top" wrapText="1"/>
    </xf>
    <xf numFmtId="168" fontId="45" fillId="0" borderId="15" xfId="0" applyNumberFormat="1" applyFont="1" applyBorder="1" applyAlignment="1">
      <alignment vertical="top"/>
    </xf>
    <xf numFmtId="168" fontId="43" fillId="0" borderId="15" xfId="0" applyNumberFormat="1" applyFont="1" applyBorder="1" applyAlignment="1">
      <alignment vertical="top"/>
    </xf>
    <xf numFmtId="166" fontId="43" fillId="0" borderId="15" xfId="0" applyNumberFormat="1" applyFont="1" applyBorder="1" applyAlignment="1">
      <alignment horizontal="right" vertical="top"/>
    </xf>
    <xf numFmtId="168" fontId="45" fillId="0" borderId="15" xfId="0" applyNumberFormat="1" applyFont="1" applyBorder="1" applyAlignment="1">
      <alignment vertical="top"/>
    </xf>
    <xf numFmtId="167" fontId="45" fillId="0" borderId="15" xfId="0" applyNumberFormat="1" applyFont="1" applyBorder="1" applyAlignment="1">
      <alignment horizontal="right" vertical="top"/>
    </xf>
    <xf numFmtId="164" fontId="43" fillId="0" borderId="15" xfId="0" applyFont="1" applyBorder="1" applyAlignment="1">
      <alignment horizontal="left" vertical="top" wrapText="1"/>
    </xf>
    <xf numFmtId="167" fontId="43" fillId="0" borderId="15" xfId="0" applyNumberFormat="1" applyFont="1" applyBorder="1" applyAlignment="1">
      <alignment horizontal="right" vertical="top" wrapText="1"/>
    </xf>
    <xf numFmtId="167" fontId="43" fillId="0" borderId="15" xfId="0" applyNumberFormat="1" applyFont="1" applyBorder="1" applyAlignment="1">
      <alignment horizontal="right" vertical="top"/>
    </xf>
    <xf numFmtId="168" fontId="45" fillId="5" borderId="15" xfId="0" applyNumberFormat="1" applyFont="1" applyFill="1" applyBorder="1" applyAlignment="1">
      <alignment vertical="top"/>
    </xf>
    <xf numFmtId="168" fontId="43" fillId="0" borderId="15" xfId="0" applyNumberFormat="1" applyFont="1" applyBorder="1" applyAlignment="1">
      <alignment vertical="top"/>
    </xf>
    <xf numFmtId="168" fontId="45" fillId="5" borderId="15" xfId="0" applyNumberFormat="1" applyFont="1" applyFill="1" applyBorder="1" applyAlignment="1">
      <alignment vertical="top"/>
    </xf>
    <xf numFmtId="170" fontId="45" fillId="0" borderId="15" xfId="0" applyNumberFormat="1" applyFont="1" applyBorder="1" applyAlignment="1">
      <alignment vertical="top"/>
    </xf>
    <xf numFmtId="169" fontId="45" fillId="0" borderId="15" xfId="0" applyNumberFormat="1" applyFont="1" applyBorder="1" applyAlignment="1">
      <alignment horizontal="right" vertical="top" wrapText="1"/>
    </xf>
    <xf numFmtId="169" fontId="43" fillId="0" borderId="15" xfId="0" applyNumberFormat="1" applyFont="1" applyBorder="1" applyAlignment="1">
      <alignment horizontal="right" vertical="top" wrapText="1"/>
    </xf>
    <xf numFmtId="170" fontId="45" fillId="5" borderId="15" xfId="0" applyNumberFormat="1" applyFont="1" applyFill="1" applyBorder="1" applyAlignment="1">
      <alignment vertical="top"/>
    </xf>
    <xf numFmtId="165" fontId="37" fillId="0" borderId="0" xfId="0" applyNumberFormat="1" applyFont="1" applyAlignment="1">
      <alignment/>
    </xf>
    <xf numFmtId="164" fontId="37" fillId="0" borderId="0" xfId="0" applyFont="1" applyAlignment="1">
      <alignment vertical="top" wrapText="1"/>
    </xf>
    <xf numFmtId="166" fontId="37" fillId="0" borderId="0" xfId="0" applyNumberFormat="1" applyFont="1" applyAlignment="1">
      <alignment/>
    </xf>
    <xf numFmtId="164" fontId="37" fillId="0" borderId="0" xfId="0" applyFont="1" applyAlignment="1">
      <alignment/>
    </xf>
    <xf numFmtId="164" fontId="37" fillId="0" borderId="0" xfId="0" applyFont="1" applyBorder="1" applyAlignment="1">
      <alignment horizontal="left" vertical="top" wrapText="1"/>
    </xf>
    <xf numFmtId="165" fontId="39" fillId="0" borderId="0" xfId="0" applyNumberFormat="1" applyFont="1" applyBorder="1" applyAlignment="1">
      <alignment horizontal="center"/>
    </xf>
    <xf numFmtId="166" fontId="41" fillId="0" borderId="14" xfId="0" applyNumberFormat="1" applyFont="1" applyBorder="1" applyAlignment="1">
      <alignment horizontal="right" vertical="top"/>
    </xf>
    <xf numFmtId="167" fontId="40" fillId="0" borderId="15" xfId="0" applyNumberFormat="1" applyFont="1" applyBorder="1" applyAlignment="1">
      <alignment horizontal="right" vertical="center" wrapText="1"/>
    </xf>
    <xf numFmtId="168" fontId="40" fillId="0" borderId="15" xfId="0" applyNumberFormat="1" applyFont="1" applyBorder="1" applyAlignment="1">
      <alignment horizontal="right" vertical="center"/>
    </xf>
    <xf numFmtId="165" fontId="39" fillId="10" borderId="15" xfId="0" applyNumberFormat="1" applyFont="1" applyFill="1" applyBorder="1" applyAlignment="1">
      <alignment horizontal="right"/>
    </xf>
    <xf numFmtId="167" fontId="39" fillId="5" borderId="15" xfId="0" applyNumberFormat="1" applyFont="1" applyFill="1" applyBorder="1" applyAlignment="1">
      <alignment horizontal="right" vertical="center"/>
    </xf>
    <xf numFmtId="168" fontId="39" fillId="5" borderId="15" xfId="0" applyNumberFormat="1" applyFont="1" applyFill="1" applyBorder="1" applyAlignment="1">
      <alignment horizontal="right" vertical="center"/>
    </xf>
    <xf numFmtId="167" fontId="40" fillId="0" borderId="15" xfId="0" applyNumberFormat="1" applyFont="1" applyBorder="1" applyAlignment="1">
      <alignment horizontal="right" vertical="center"/>
    </xf>
    <xf numFmtId="164" fontId="37" fillId="0" borderId="0" xfId="0" applyFont="1" applyAlignment="1">
      <alignment horizontal="right" vertical="center" wrapText="1"/>
    </xf>
    <xf numFmtId="166" fontId="37" fillId="0" borderId="0" xfId="0" applyNumberFormat="1" applyFont="1" applyAlignment="1">
      <alignment horizontal="right" vertical="center"/>
    </xf>
    <xf numFmtId="164" fontId="37" fillId="0" borderId="0" xfId="0" applyFont="1" applyAlignment="1">
      <alignment horizontal="right" vertical="center"/>
    </xf>
    <xf numFmtId="167" fontId="37" fillId="0" borderId="0" xfId="0" applyNumberFormat="1" applyFont="1" applyAlignment="1">
      <alignment horizontal="right" vertical="center" wrapText="1"/>
    </xf>
    <xf numFmtId="165" fontId="43" fillId="2" borderId="0" xfId="0" applyNumberFormat="1" applyFont="1" applyFill="1" applyAlignment="1">
      <alignment vertical="top"/>
    </xf>
    <xf numFmtId="164" fontId="43" fillId="2" borderId="0" xfId="0" applyFont="1" applyFill="1" applyAlignment="1">
      <alignment vertical="top"/>
    </xf>
    <xf numFmtId="164" fontId="43" fillId="2" borderId="0" xfId="0" applyFont="1" applyFill="1" applyAlignment="1">
      <alignment horizontal="left" vertical="top"/>
    </xf>
    <xf numFmtId="164" fontId="43" fillId="2" borderId="0" xfId="0" applyFont="1" applyFill="1" applyBorder="1" applyAlignment="1">
      <alignment vertical="top"/>
    </xf>
    <xf numFmtId="164" fontId="37" fillId="2" borderId="0" xfId="0" applyFont="1" applyFill="1" applyBorder="1" applyAlignment="1">
      <alignment horizontal="right" vertical="top"/>
    </xf>
    <xf numFmtId="164" fontId="38" fillId="2" borderId="0" xfId="0" applyFont="1" applyFill="1" applyBorder="1" applyAlignment="1">
      <alignment horizontal="center" vertical="top" wrapText="1"/>
    </xf>
    <xf numFmtId="165" fontId="56" fillId="2" borderId="0" xfId="0" applyNumberFormat="1" applyFont="1" applyFill="1" applyBorder="1" applyAlignment="1">
      <alignment horizontal="center" vertical="top" wrapText="1"/>
    </xf>
    <xf numFmtId="164" fontId="45" fillId="2" borderId="0" xfId="0" applyFont="1" applyFill="1" applyAlignment="1">
      <alignment vertical="top"/>
    </xf>
    <xf numFmtId="165" fontId="45" fillId="2" borderId="0" xfId="0" applyNumberFormat="1" applyFont="1" applyFill="1" applyBorder="1" applyAlignment="1">
      <alignment horizontal="left" vertical="top" wrapText="1"/>
    </xf>
    <xf numFmtId="164" fontId="43" fillId="2" borderId="14" xfId="0" applyFont="1" applyFill="1" applyBorder="1" applyAlignment="1">
      <alignment vertical="top"/>
    </xf>
    <xf numFmtId="164" fontId="57" fillId="2" borderId="0" xfId="0" applyFont="1" applyFill="1" applyAlignment="1">
      <alignment horizontal="right" vertical="top"/>
    </xf>
    <xf numFmtId="164" fontId="45" fillId="10" borderId="15" xfId="0" applyFont="1" applyFill="1" applyBorder="1" applyAlignment="1">
      <alignment horizontal="center" vertical="center"/>
    </xf>
    <xf numFmtId="166" fontId="47" fillId="10" borderId="15" xfId="0" applyNumberFormat="1" applyFont="1" applyFill="1" applyBorder="1" applyAlignment="1">
      <alignment horizontal="center" vertical="center" wrapText="1"/>
    </xf>
    <xf numFmtId="164" fontId="45" fillId="2" borderId="0" xfId="0" applyFont="1" applyFill="1" applyAlignment="1">
      <alignment horizontal="center" vertical="center"/>
    </xf>
    <xf numFmtId="164" fontId="53" fillId="2" borderId="0" xfId="0" applyFont="1" applyFill="1" applyAlignment="1">
      <alignment horizontal="center" vertical="center"/>
    </xf>
    <xf numFmtId="165" fontId="43" fillId="10" borderId="15" xfId="0" applyNumberFormat="1" applyFont="1" applyFill="1" applyBorder="1" applyAlignment="1">
      <alignment horizontal="center" vertical="top" wrapText="1"/>
    </xf>
    <xf numFmtId="164" fontId="43" fillId="10" borderId="15" xfId="0" applyFont="1" applyFill="1" applyBorder="1" applyAlignment="1">
      <alignment horizontal="center" vertical="top" wrapText="1"/>
    </xf>
    <xf numFmtId="164" fontId="43" fillId="10" borderId="15" xfId="0" applyFont="1" applyFill="1" applyBorder="1" applyAlignment="1">
      <alignment horizontal="center" vertical="top"/>
    </xf>
    <xf numFmtId="166" fontId="44" fillId="10" borderId="15" xfId="0" applyNumberFormat="1" applyFont="1" applyFill="1" applyBorder="1" applyAlignment="1">
      <alignment horizontal="center" vertical="top" wrapText="1"/>
    </xf>
    <xf numFmtId="164" fontId="43" fillId="2" borderId="0" xfId="0" applyFont="1" applyFill="1" applyAlignment="1">
      <alignment horizontal="center" vertical="top"/>
    </xf>
    <xf numFmtId="164" fontId="43" fillId="2" borderId="0" xfId="0" applyFont="1" applyFill="1" applyAlignment="1">
      <alignment horizontal="center" vertical="top"/>
    </xf>
    <xf numFmtId="169" fontId="45" fillId="27" borderId="15" xfId="0" applyNumberFormat="1" applyFont="1" applyFill="1" applyBorder="1" applyAlignment="1">
      <alignment horizontal="center" vertical="top"/>
    </xf>
    <xf numFmtId="169" fontId="45" fillId="27" borderId="15" xfId="0" applyNumberFormat="1" applyFont="1" applyFill="1" applyBorder="1" applyAlignment="1">
      <alignment horizontal="center" vertical="top" wrapText="1"/>
    </xf>
    <xf numFmtId="168" fontId="45" fillId="27" borderId="15" xfId="0" applyNumberFormat="1" applyFont="1" applyFill="1" applyBorder="1" applyAlignment="1">
      <alignment vertical="top"/>
    </xf>
    <xf numFmtId="169" fontId="45" fillId="0" borderId="15" xfId="0" applyNumberFormat="1" applyFont="1" applyBorder="1" applyAlignment="1">
      <alignment horizontal="center" vertical="top"/>
    </xf>
    <xf numFmtId="169" fontId="45" fillId="0" borderId="15" xfId="0" applyNumberFormat="1" applyFont="1" applyBorder="1" applyAlignment="1">
      <alignment horizontal="justify" vertical="top" wrapText="1"/>
    </xf>
    <xf numFmtId="164" fontId="58" fillId="0" borderId="15" xfId="0" applyFont="1" applyBorder="1" applyAlignment="1">
      <alignment vertical="top" wrapText="1"/>
    </xf>
    <xf numFmtId="171" fontId="43" fillId="0" borderId="15" xfId="0" applyNumberFormat="1" applyFont="1" applyBorder="1" applyAlignment="1">
      <alignment horizontal="center" vertical="top" wrapText="1"/>
    </xf>
    <xf numFmtId="169" fontId="43" fillId="0" borderId="15" xfId="0" applyNumberFormat="1" applyFont="1" applyBorder="1" applyAlignment="1">
      <alignment vertical="top" wrapText="1"/>
    </xf>
    <xf numFmtId="167" fontId="43" fillId="2" borderId="15" xfId="0" applyNumberFormat="1" applyFont="1" applyFill="1" applyBorder="1" applyAlignment="1">
      <alignment vertical="top" wrapText="1"/>
    </xf>
    <xf numFmtId="171" fontId="43" fillId="0" borderId="15" xfId="0" applyNumberFormat="1" applyFont="1" applyBorder="1" applyAlignment="1">
      <alignment horizontal="center" vertical="top"/>
    </xf>
    <xf numFmtId="167" fontId="43" fillId="2" borderId="15" xfId="0" applyNumberFormat="1" applyFont="1" applyFill="1" applyBorder="1" applyAlignment="1">
      <alignment horizontal="right" vertical="top"/>
    </xf>
    <xf numFmtId="164" fontId="45" fillId="0" borderId="15" xfId="0" applyFont="1" applyBorder="1" applyAlignment="1">
      <alignment vertical="top"/>
    </xf>
    <xf numFmtId="169" fontId="45" fillId="0" borderId="15" xfId="0" applyNumberFormat="1" applyFont="1" applyBorder="1" applyAlignment="1">
      <alignment vertical="top"/>
    </xf>
    <xf numFmtId="169" fontId="45" fillId="0" borderId="15" xfId="0" applyNumberFormat="1" applyFont="1" applyBorder="1" applyAlignment="1">
      <alignment vertical="top" wrapText="1"/>
    </xf>
    <xf numFmtId="167" fontId="45" fillId="2" borderId="15" xfId="0" applyNumberFormat="1" applyFont="1" applyFill="1" applyBorder="1" applyAlignment="1">
      <alignment horizontal="right" vertical="top"/>
    </xf>
    <xf numFmtId="164" fontId="43" fillId="2" borderId="15" xfId="0" applyFont="1" applyFill="1" applyBorder="1" applyAlignment="1">
      <alignment horizontal="center" vertical="top"/>
    </xf>
    <xf numFmtId="171" fontId="43" fillId="2" borderId="15" xfId="0" applyNumberFormat="1" applyFont="1" applyFill="1" applyBorder="1" applyAlignment="1">
      <alignment horizontal="center" vertical="top"/>
    </xf>
    <xf numFmtId="169" fontId="43" fillId="2" borderId="15" xfId="0" applyNumberFormat="1" applyFont="1" applyFill="1" applyBorder="1" applyAlignment="1">
      <alignment horizontal="left" vertical="top" wrapText="1"/>
    </xf>
    <xf numFmtId="167" fontId="43" fillId="2" borderId="15" xfId="0" applyNumberFormat="1" applyFont="1" applyFill="1" applyBorder="1" applyAlignment="1">
      <alignment horizontal="right" vertical="top"/>
    </xf>
    <xf numFmtId="164" fontId="45" fillId="2" borderId="15" xfId="0" applyFont="1" applyFill="1" applyBorder="1" applyAlignment="1">
      <alignment horizontal="center" vertical="top"/>
    </xf>
    <xf numFmtId="169" fontId="45" fillId="2" borderId="15" xfId="0" applyNumberFormat="1" applyFont="1" applyFill="1" applyBorder="1" applyAlignment="1">
      <alignment horizontal="center" vertical="top"/>
    </xf>
    <xf numFmtId="169" fontId="45" fillId="2" borderId="15" xfId="0" applyNumberFormat="1" applyFont="1" applyFill="1" applyBorder="1" applyAlignment="1">
      <alignment horizontal="left" vertical="top" wrapText="1"/>
    </xf>
    <xf numFmtId="166" fontId="45" fillId="2" borderId="0" xfId="0" applyNumberFormat="1" applyFont="1" applyFill="1" applyBorder="1" applyAlignment="1">
      <alignment horizontal="right" vertical="top"/>
    </xf>
    <xf numFmtId="164" fontId="45" fillId="2" borderId="0" xfId="0" applyFont="1" applyFill="1" applyBorder="1" applyAlignment="1">
      <alignment horizontal="center" vertical="top"/>
    </xf>
    <xf numFmtId="164" fontId="45" fillId="2" borderId="0" xfId="0" applyFont="1" applyFill="1" applyBorder="1" applyAlignment="1">
      <alignment horizontal="left" vertical="top" wrapText="1"/>
    </xf>
    <xf numFmtId="166" fontId="43" fillId="2" borderId="0" xfId="0" applyNumberFormat="1" applyFont="1" applyFill="1" applyBorder="1" applyAlignment="1">
      <alignment horizontal="right" vertical="top"/>
    </xf>
    <xf numFmtId="164" fontId="43" fillId="2" borderId="0" xfId="0" applyFont="1" applyFill="1" applyBorder="1" applyAlignment="1">
      <alignment horizontal="center" vertical="top"/>
    </xf>
    <xf numFmtId="164" fontId="43" fillId="0" borderId="0" xfId="0" applyFont="1" applyAlignment="1">
      <alignment wrapText="1"/>
    </xf>
    <xf numFmtId="166" fontId="43" fillId="0" borderId="0" xfId="0" applyNumberFormat="1" applyFont="1" applyBorder="1" applyAlignment="1">
      <alignment horizontal="right" vertical="top"/>
    </xf>
    <xf numFmtId="164" fontId="45" fillId="0" borderId="18" xfId="0" applyFont="1" applyBorder="1" applyAlignment="1">
      <alignment horizontal="center" vertical="top"/>
    </xf>
    <xf numFmtId="164" fontId="43" fillId="0" borderId="18" xfId="0" applyFont="1" applyBorder="1" applyAlignment="1">
      <alignment horizontal="center" vertical="top"/>
    </xf>
    <xf numFmtId="164" fontId="43" fillId="0" borderId="18" xfId="0" applyFont="1" applyBorder="1" applyAlignment="1">
      <alignment vertical="top" wrapText="1"/>
    </xf>
    <xf numFmtId="167" fontId="43" fillId="0" borderId="18" xfId="0" applyNumberFormat="1" applyFont="1" applyBorder="1" applyAlignment="1">
      <alignment horizontal="right" vertical="top"/>
    </xf>
    <xf numFmtId="167" fontId="43" fillId="2" borderId="18" xfId="0" applyNumberFormat="1" applyFont="1" applyFill="1" applyBorder="1" applyAlignment="1">
      <alignment vertical="top" wrapText="1"/>
    </xf>
    <xf numFmtId="164" fontId="45" fillId="0" borderId="0" xfId="0" applyFont="1" applyBorder="1" applyAlignment="1">
      <alignment horizontal="center" vertical="top"/>
    </xf>
    <xf numFmtId="164" fontId="43" fillId="0" borderId="0" xfId="0" applyFont="1" applyBorder="1" applyAlignment="1">
      <alignment horizontal="center" vertical="top"/>
    </xf>
    <xf numFmtId="164" fontId="43" fillId="0" borderId="0" xfId="0" applyFont="1" applyBorder="1" applyAlignment="1">
      <alignment vertical="top" wrapText="1"/>
    </xf>
    <xf numFmtId="167" fontId="43" fillId="0" borderId="0" xfId="0" applyNumberFormat="1" applyFont="1" applyBorder="1" applyAlignment="1">
      <alignment horizontal="right" vertical="top"/>
    </xf>
    <xf numFmtId="167" fontId="43" fillId="2" borderId="0" xfId="0" applyNumberFormat="1" applyFont="1" applyFill="1" applyBorder="1" applyAlignment="1">
      <alignment vertical="top" wrapText="1"/>
    </xf>
    <xf numFmtId="167" fontId="43" fillId="2" borderId="15" xfId="0" applyNumberFormat="1" applyFont="1" applyFill="1" applyBorder="1" applyAlignment="1">
      <alignment horizontal="right" vertical="top" wrapText="1"/>
    </xf>
    <xf numFmtId="167" fontId="45" fillId="2" borderId="15" xfId="0" applyNumberFormat="1" applyFont="1" applyFill="1" applyBorder="1" applyAlignment="1">
      <alignment vertical="top" wrapText="1"/>
    </xf>
    <xf numFmtId="164" fontId="45" fillId="0" borderId="0" xfId="0" applyFont="1" applyBorder="1" applyAlignment="1">
      <alignment vertical="top" wrapText="1"/>
    </xf>
    <xf numFmtId="167" fontId="43" fillId="2" borderId="14" xfId="0" applyNumberFormat="1" applyFont="1" applyFill="1" applyBorder="1" applyAlignment="1">
      <alignment horizontal="right" vertical="top" wrapText="1"/>
    </xf>
    <xf numFmtId="164" fontId="45" fillId="0" borderId="15" xfId="0" applyFont="1" applyFill="1" applyBorder="1" applyAlignment="1">
      <alignment horizontal="center" vertical="top" wrapText="1"/>
    </xf>
    <xf numFmtId="164" fontId="45" fillId="0" borderId="15" xfId="0" applyFont="1" applyFill="1" applyBorder="1" applyAlignment="1">
      <alignment horizontal="center" vertical="top"/>
    </xf>
    <xf numFmtId="164" fontId="45" fillId="0" borderId="15" xfId="0" applyFont="1" applyFill="1" applyBorder="1" applyAlignment="1">
      <alignment horizontal="justify" vertical="top" wrapText="1"/>
    </xf>
    <xf numFmtId="167" fontId="45" fillId="0" borderId="15" xfId="0" applyNumberFormat="1" applyFont="1" applyFill="1" applyBorder="1" applyAlignment="1">
      <alignment horizontal="right" vertical="top" wrapText="1"/>
    </xf>
    <xf numFmtId="164" fontId="43" fillId="0" borderId="15" xfId="0" applyFont="1" applyFill="1" applyBorder="1" applyAlignment="1">
      <alignment horizontal="center" vertical="top"/>
    </xf>
    <xf numFmtId="164" fontId="43" fillId="0" borderId="15" xfId="0" applyFont="1" applyFill="1" applyBorder="1" applyAlignment="1">
      <alignment horizontal="justify" vertical="top" wrapText="1"/>
    </xf>
    <xf numFmtId="167" fontId="43" fillId="0" borderId="15" xfId="0" applyNumberFormat="1" applyFont="1" applyFill="1" applyBorder="1" applyAlignment="1">
      <alignment horizontal="right" vertical="top" wrapText="1"/>
    </xf>
    <xf numFmtId="167" fontId="43" fillId="0" borderId="15" xfId="0" applyNumberFormat="1" applyFont="1" applyFill="1" applyBorder="1" applyAlignment="1">
      <alignment horizontal="right" vertical="top" wrapText="1"/>
    </xf>
    <xf numFmtId="164" fontId="43" fillId="0" borderId="15" xfId="0" applyFont="1" applyBorder="1" applyAlignment="1">
      <alignment horizontal="center" vertical="top"/>
    </xf>
    <xf numFmtId="164" fontId="43" fillId="0" borderId="15" xfId="0" applyFont="1" applyBorder="1" applyAlignment="1">
      <alignment vertical="top" wrapText="1"/>
    </xf>
    <xf numFmtId="164" fontId="45" fillId="0" borderId="15" xfId="0" applyFont="1" applyBorder="1" applyAlignment="1">
      <alignment horizontal="justify" vertical="top" wrapText="1"/>
    </xf>
    <xf numFmtId="164" fontId="43" fillId="0" borderId="15" xfId="0" applyFont="1" applyBorder="1" applyAlignment="1">
      <alignment horizontal="justify" vertical="top" wrapText="1"/>
    </xf>
    <xf numFmtId="164" fontId="45" fillId="0" borderId="0" xfId="0" applyFont="1" applyBorder="1" applyAlignment="1">
      <alignment horizontal="justify" vertical="top" wrapText="1"/>
    </xf>
    <xf numFmtId="164" fontId="43" fillId="0" borderId="15" xfId="0" applyFont="1" applyBorder="1" applyAlignment="1">
      <alignment horizontal="center" vertical="top" wrapText="1"/>
    </xf>
    <xf numFmtId="164" fontId="45" fillId="0" borderId="15" xfId="0" applyFont="1" applyBorder="1" applyAlignment="1">
      <alignment horizontal="center" vertical="top" wrapText="1"/>
    </xf>
    <xf numFmtId="167" fontId="43" fillId="2" borderId="0" xfId="0" applyNumberFormat="1" applyFont="1" applyFill="1" applyAlignment="1">
      <alignment vertical="top"/>
    </xf>
    <xf numFmtId="164" fontId="43" fillId="0" borderId="15" xfId="0" applyFont="1" applyBorder="1" applyAlignment="1">
      <alignment vertical="top"/>
    </xf>
    <xf numFmtId="164" fontId="45" fillId="0" borderId="15" xfId="0" applyFont="1" applyFill="1" applyBorder="1" applyAlignment="1">
      <alignment horizontal="left" vertical="top" wrapText="1"/>
    </xf>
    <xf numFmtId="167" fontId="45" fillId="0" borderId="15" xfId="0" applyNumberFormat="1" applyFont="1" applyFill="1" applyBorder="1" applyAlignment="1">
      <alignment horizontal="right" vertical="top"/>
    </xf>
    <xf numFmtId="164" fontId="43" fillId="0" borderId="0" xfId="0" applyFont="1" applyBorder="1" applyAlignment="1">
      <alignment vertical="top"/>
    </xf>
    <xf numFmtId="164" fontId="45" fillId="2" borderId="16" xfId="0" applyFont="1" applyFill="1" applyBorder="1" applyAlignment="1">
      <alignment horizontal="justify" vertical="top" wrapText="1"/>
    </xf>
    <xf numFmtId="167" fontId="45" fillId="2" borderId="16" xfId="0" applyNumberFormat="1" applyFont="1" applyFill="1" applyBorder="1" applyAlignment="1">
      <alignment horizontal="right" vertical="top"/>
    </xf>
    <xf numFmtId="164" fontId="43" fillId="2" borderId="16" xfId="0" applyFont="1" applyFill="1" applyBorder="1" applyAlignment="1">
      <alignment vertical="top" wrapText="1"/>
    </xf>
    <xf numFmtId="167" fontId="43" fillId="0" borderId="16" xfId="0" applyNumberFormat="1" applyFont="1" applyBorder="1" applyAlignment="1">
      <alignment horizontal="right" vertical="top"/>
    </xf>
    <xf numFmtId="164" fontId="43" fillId="2" borderId="16" xfId="0" applyFont="1" applyFill="1" applyBorder="1" applyAlignment="1">
      <alignment horizontal="justify" vertical="top" wrapText="1"/>
    </xf>
    <xf numFmtId="164" fontId="43" fillId="2" borderId="16" xfId="0" applyFont="1" applyFill="1" applyBorder="1" applyAlignment="1">
      <alignment horizontal="left" vertical="top" wrapText="1"/>
    </xf>
    <xf numFmtId="164" fontId="43" fillId="2" borderId="15" xfId="0" applyFont="1" applyFill="1" applyBorder="1" applyAlignment="1">
      <alignment vertical="top"/>
    </xf>
    <xf numFmtId="164" fontId="43" fillId="0" borderId="16" xfId="0" applyFont="1" applyBorder="1" applyAlignment="1">
      <alignment vertical="top" wrapText="1"/>
    </xf>
    <xf numFmtId="164" fontId="45" fillId="27" borderId="16" xfId="0" applyFont="1" applyFill="1" applyBorder="1" applyAlignment="1">
      <alignment horizontal="center" vertical="top" wrapText="1"/>
    </xf>
    <xf numFmtId="167" fontId="45" fillId="27" borderId="16" xfId="0" applyNumberFormat="1" applyFont="1" applyFill="1" applyBorder="1" applyAlignment="1">
      <alignment horizontal="right" vertical="top"/>
    </xf>
    <xf numFmtId="164" fontId="45" fillId="0" borderId="16" xfId="0" applyFont="1" applyBorder="1" applyAlignment="1">
      <alignment vertical="top" wrapText="1"/>
    </xf>
    <xf numFmtId="167" fontId="45" fillId="0" borderId="16" xfId="0" applyNumberFormat="1" applyFont="1" applyBorder="1" applyAlignment="1">
      <alignment horizontal="right" vertical="top"/>
    </xf>
    <xf numFmtId="164" fontId="43" fillId="0" borderId="16" xfId="0" applyFont="1" applyBorder="1" applyAlignment="1">
      <alignment horizontal="left" vertical="top" wrapText="1"/>
    </xf>
    <xf numFmtId="164" fontId="43" fillId="0" borderId="15" xfId="0" applyFont="1" applyBorder="1" applyAlignment="1">
      <alignment horizontal="justify" vertical="top" wrapText="1"/>
    </xf>
    <xf numFmtId="164" fontId="0" fillId="0" borderId="15" xfId="0" applyBorder="1" applyAlignment="1">
      <alignment/>
    </xf>
    <xf numFmtId="164" fontId="43" fillId="0" borderId="0" xfId="0" applyFont="1" applyBorder="1" applyAlignment="1">
      <alignment horizontal="justify" vertical="top" wrapText="1"/>
    </xf>
    <xf numFmtId="164" fontId="45" fillId="27" borderId="15" xfId="0" applyFont="1" applyFill="1" applyBorder="1" applyAlignment="1">
      <alignment horizontal="center" vertical="top"/>
    </xf>
    <xf numFmtId="167" fontId="45" fillId="27" borderId="15" xfId="0" applyNumberFormat="1" applyFont="1" applyFill="1" applyBorder="1" applyAlignment="1">
      <alignment horizontal="right" vertical="top"/>
    </xf>
    <xf numFmtId="164" fontId="59" fillId="0" borderId="15" xfId="0" applyFont="1" applyBorder="1" applyAlignment="1">
      <alignment horizontal="center" vertical="top"/>
    </xf>
    <xf numFmtId="164" fontId="52" fillId="0" borderId="15" xfId="0" applyFont="1" applyBorder="1" applyAlignment="1">
      <alignment horizontal="center" vertical="top"/>
    </xf>
    <xf numFmtId="166" fontId="44" fillId="2" borderId="0" xfId="0" applyNumberFormat="1" applyFont="1" applyFill="1" applyBorder="1" applyAlignment="1">
      <alignment vertical="top" wrapText="1"/>
    </xf>
    <xf numFmtId="164" fontId="44" fillId="2" borderId="0" xfId="0" applyFont="1" applyFill="1" applyBorder="1" applyAlignment="1">
      <alignment vertical="top" wrapText="1"/>
    </xf>
    <xf numFmtId="164" fontId="54" fillId="0" borderId="0" xfId="0" applyFont="1" applyBorder="1" applyAlignment="1">
      <alignment horizontal="center" vertical="top"/>
    </xf>
    <xf numFmtId="164" fontId="54" fillId="0" borderId="0" xfId="0" applyFont="1" applyBorder="1" applyAlignment="1">
      <alignment vertical="top" wrapText="1"/>
    </xf>
    <xf numFmtId="166" fontId="54" fillId="0" borderId="0" xfId="0" applyNumberFormat="1" applyFont="1" applyBorder="1" applyAlignment="1">
      <alignment horizontal="right" vertical="top"/>
    </xf>
    <xf numFmtId="164" fontId="44" fillId="0" borderId="0" xfId="0" applyFont="1" applyBorder="1" applyAlignment="1">
      <alignment horizontal="center" vertical="top"/>
    </xf>
    <xf numFmtId="164" fontId="44" fillId="0" borderId="0" xfId="0" applyFont="1" applyAlignment="1">
      <alignment wrapText="1"/>
    </xf>
    <xf numFmtId="166" fontId="44" fillId="0" borderId="0" xfId="0" applyNumberFormat="1" applyFont="1" applyBorder="1" applyAlignment="1">
      <alignment horizontal="right" vertical="top"/>
    </xf>
    <xf numFmtId="164" fontId="52" fillId="0" borderId="0" xfId="0" applyFont="1" applyBorder="1" applyAlignment="1">
      <alignment horizontal="center" vertical="top"/>
    </xf>
    <xf numFmtId="164" fontId="45" fillId="0" borderId="15" xfId="0" applyFont="1" applyBorder="1" applyAlignment="1">
      <alignment horizontal="center" vertical="top" wrapText="1"/>
    </xf>
    <xf numFmtId="167" fontId="43" fillId="2" borderId="15" xfId="0" applyNumberFormat="1" applyFont="1" applyFill="1" applyBorder="1" applyAlignment="1">
      <alignment horizontal="center" vertical="top" wrapText="1"/>
    </xf>
    <xf numFmtId="167" fontId="43" fillId="2" borderId="15" xfId="0" applyNumberFormat="1" applyFont="1" applyFill="1" applyBorder="1" applyAlignment="1">
      <alignment vertical="top" wrapText="1"/>
    </xf>
    <xf numFmtId="167" fontId="43" fillId="2" borderId="15" xfId="0" applyNumberFormat="1" applyFont="1" applyFill="1" applyBorder="1" applyAlignment="1">
      <alignment horizontal="center" vertical="top" wrapText="1"/>
    </xf>
    <xf numFmtId="167" fontId="43" fillId="2" borderId="15" xfId="0" applyNumberFormat="1" applyFont="1" applyFill="1" applyBorder="1" applyAlignment="1">
      <alignment horizontal="right" vertical="top" wrapText="1"/>
    </xf>
    <xf numFmtId="166" fontId="43" fillId="2" borderId="0" xfId="0" applyNumberFormat="1" applyFont="1" applyFill="1" applyBorder="1" applyAlignment="1">
      <alignment vertical="top" wrapText="1"/>
    </xf>
    <xf numFmtId="166" fontId="43" fillId="2" borderId="0" xfId="0" applyNumberFormat="1" applyFont="1" applyFill="1" applyBorder="1" applyAlignment="1">
      <alignment horizontal="center" vertical="top" wrapText="1"/>
    </xf>
    <xf numFmtId="166" fontId="43" fillId="2" borderId="0" xfId="0" applyNumberFormat="1" applyFont="1" applyFill="1" applyBorder="1" applyAlignment="1">
      <alignment horizontal="right" vertical="top" wrapText="1"/>
    </xf>
    <xf numFmtId="164" fontId="43" fillId="2" borderId="0" xfId="0" applyFont="1" applyFill="1" applyBorder="1" applyAlignment="1">
      <alignment horizontal="center" vertical="top" wrapText="1"/>
    </xf>
    <xf numFmtId="164" fontId="45" fillId="0" borderId="0" xfId="0" applyFont="1" applyBorder="1" applyAlignment="1">
      <alignment horizontal="center" vertical="top"/>
    </xf>
    <xf numFmtId="164" fontId="43" fillId="0" borderId="0" xfId="0" applyFont="1" applyBorder="1" applyAlignment="1">
      <alignment horizontal="center" vertical="top"/>
    </xf>
    <xf numFmtId="164" fontId="43" fillId="0" borderId="0" xfId="0" applyFont="1" applyAlignment="1">
      <alignment wrapText="1"/>
    </xf>
    <xf numFmtId="166" fontId="43" fillId="0" borderId="0" xfId="0" applyNumberFormat="1" applyFont="1" applyBorder="1" applyAlignment="1">
      <alignment horizontal="right" vertical="top"/>
    </xf>
    <xf numFmtId="166" fontId="45" fillId="0" borderId="0" xfId="0" applyNumberFormat="1" applyFont="1" applyBorder="1" applyAlignment="1">
      <alignment horizontal="right" vertical="top"/>
    </xf>
    <xf numFmtId="166" fontId="43" fillId="2" borderId="0" xfId="0" applyNumberFormat="1" applyFont="1" applyFill="1" applyBorder="1" applyAlignment="1">
      <alignment vertical="top" wrapText="1"/>
    </xf>
    <xf numFmtId="166" fontId="43" fillId="2" borderId="0" xfId="0" applyNumberFormat="1" applyFont="1" applyFill="1" applyBorder="1" applyAlignment="1">
      <alignment horizontal="center" vertical="top" wrapText="1"/>
    </xf>
    <xf numFmtId="164" fontId="43" fillId="2" borderId="0" xfId="0" applyFont="1" applyFill="1" applyBorder="1" applyAlignment="1">
      <alignment horizontal="center" vertical="top" wrapText="1"/>
    </xf>
    <xf numFmtId="166" fontId="43" fillId="2" borderId="0" xfId="0" applyNumberFormat="1" applyFont="1" applyFill="1" applyBorder="1" applyAlignment="1">
      <alignment horizontal="right" vertical="top" wrapText="1"/>
    </xf>
    <xf numFmtId="167" fontId="43" fillId="2" borderId="0" xfId="0" applyNumberFormat="1" applyFont="1" applyFill="1" applyBorder="1" applyAlignment="1">
      <alignment horizontal="center" vertical="top" wrapText="1"/>
    </xf>
    <xf numFmtId="167" fontId="43" fillId="2" borderId="0" xfId="0" applyNumberFormat="1" applyFont="1" applyFill="1" applyBorder="1" applyAlignment="1">
      <alignment horizontal="right" vertical="top" wrapText="1"/>
    </xf>
    <xf numFmtId="167" fontId="45" fillId="5" borderId="15" xfId="0" applyNumberFormat="1" applyFont="1" applyFill="1" applyBorder="1" applyAlignment="1">
      <alignment horizontal="right" vertical="top"/>
    </xf>
    <xf numFmtId="170" fontId="43" fillId="2" borderId="0" xfId="0" applyNumberFormat="1" applyFont="1" applyFill="1" applyAlignment="1">
      <alignment vertical="top"/>
    </xf>
    <xf numFmtId="169" fontId="43" fillId="2" borderId="0" xfId="0" applyNumberFormat="1" applyFont="1" applyFill="1" applyAlignment="1">
      <alignment vertical="top"/>
    </xf>
    <xf numFmtId="166" fontId="43" fillId="2" borderId="0" xfId="0" applyNumberFormat="1" applyFont="1" applyFill="1" applyAlignment="1">
      <alignment vertical="top"/>
    </xf>
    <xf numFmtId="169" fontId="45" fillId="2" borderId="0" xfId="0" applyNumberFormat="1" applyFont="1" applyFill="1" applyAlignment="1">
      <alignment vertical="top"/>
    </xf>
    <xf numFmtId="164" fontId="37" fillId="0" borderId="0" xfId="0" applyFont="1" applyAlignment="1">
      <alignment vertical="center"/>
    </xf>
    <xf numFmtId="166" fontId="37" fillId="0" borderId="0" xfId="0" applyNumberFormat="1" applyFont="1" applyAlignment="1">
      <alignment vertical="center"/>
    </xf>
    <xf numFmtId="164" fontId="37" fillId="0" borderId="0" xfId="0" applyFont="1" applyBorder="1" applyAlignment="1">
      <alignment horizontal="right" vertical="center"/>
    </xf>
    <xf numFmtId="166" fontId="57" fillId="0" borderId="14" xfId="0" applyNumberFormat="1" applyFont="1" applyBorder="1" applyAlignment="1">
      <alignment horizontal="right"/>
    </xf>
    <xf numFmtId="164" fontId="60" fillId="10" borderId="15" xfId="0" applyFont="1" applyFill="1" applyBorder="1" applyAlignment="1">
      <alignment horizontal="center" vertical="center"/>
    </xf>
    <xf numFmtId="164" fontId="60" fillId="10" borderId="16" xfId="0" applyFont="1" applyFill="1" applyBorder="1" applyAlignment="1">
      <alignment horizontal="center" vertical="center" wrapText="1"/>
    </xf>
    <xf numFmtId="164" fontId="60" fillId="10" borderId="15" xfId="0" applyFont="1" applyFill="1" applyBorder="1" applyAlignment="1">
      <alignment horizontal="center" vertical="center"/>
    </xf>
    <xf numFmtId="166" fontId="60" fillId="10" borderId="15" xfId="0" applyNumberFormat="1" applyFont="1" applyFill="1" applyBorder="1" applyAlignment="1">
      <alignment horizontal="center" vertical="center" wrapText="1"/>
    </xf>
    <xf numFmtId="166" fontId="60" fillId="10" borderId="15" xfId="0" applyNumberFormat="1" applyFont="1" applyFill="1" applyBorder="1" applyAlignment="1">
      <alignment horizontal="left" vertical="center" wrapText="1"/>
    </xf>
    <xf numFmtId="164" fontId="37" fillId="2" borderId="0" xfId="0" applyFont="1" applyFill="1" applyAlignment="1">
      <alignment horizontal="center" vertical="center"/>
    </xf>
    <xf numFmtId="166" fontId="44" fillId="10" borderId="16" xfId="0" applyNumberFormat="1" applyFont="1" applyFill="1" applyBorder="1" applyAlignment="1">
      <alignment horizontal="center" vertical="center"/>
    </xf>
    <xf numFmtId="164" fontId="37" fillId="10" borderId="15" xfId="0" applyFont="1" applyFill="1" applyBorder="1" applyAlignment="1">
      <alignment horizontal="center"/>
    </xf>
    <xf numFmtId="166" fontId="44" fillId="10" borderId="15" xfId="0" applyNumberFormat="1" applyFont="1" applyFill="1" applyBorder="1" applyAlignment="1">
      <alignment horizontal="center" vertical="center"/>
    </xf>
    <xf numFmtId="165" fontId="47" fillId="27" borderId="15" xfId="0" applyNumberFormat="1" applyFont="1" applyFill="1" applyBorder="1" applyAlignment="1">
      <alignment horizontal="center" vertical="center"/>
    </xf>
    <xf numFmtId="164" fontId="47" fillId="27" borderId="15" xfId="0" applyFont="1" applyFill="1" applyBorder="1" applyAlignment="1">
      <alignment horizontal="center" vertical="center"/>
    </xf>
    <xf numFmtId="166" fontId="47" fillId="27" borderId="16" xfId="0" applyNumberFormat="1" applyFont="1" applyFill="1" applyBorder="1" applyAlignment="1">
      <alignment horizontal="center" vertical="center"/>
    </xf>
    <xf numFmtId="168" fontId="47" fillId="27" borderId="15" xfId="0" applyNumberFormat="1" applyFont="1" applyFill="1" applyBorder="1" applyAlignment="1">
      <alignment vertical="top"/>
    </xf>
    <xf numFmtId="167" fontId="47" fillId="27" borderId="15" xfId="0" applyNumberFormat="1" applyFont="1" applyFill="1" applyBorder="1" applyAlignment="1">
      <alignment horizontal="right" vertical="top"/>
    </xf>
    <xf numFmtId="164" fontId="47" fillId="0" borderId="0" xfId="0" applyFont="1" applyAlignment="1">
      <alignment/>
    </xf>
    <xf numFmtId="164" fontId="61" fillId="0" borderId="0" xfId="0" applyFont="1" applyAlignment="1">
      <alignment/>
    </xf>
    <xf numFmtId="165" fontId="44" fillId="0" borderId="15" xfId="0" applyNumberFormat="1" applyFont="1" applyBorder="1" applyAlignment="1">
      <alignment horizontal="center" vertical="center"/>
    </xf>
    <xf numFmtId="165" fontId="47" fillId="0" borderId="15" xfId="0" applyNumberFormat="1" applyFont="1" applyBorder="1" applyAlignment="1">
      <alignment horizontal="center" vertical="center"/>
    </xf>
    <xf numFmtId="164" fontId="47" fillId="0" borderId="15" xfId="0" applyFont="1" applyBorder="1" applyAlignment="1">
      <alignment horizontal="center" vertical="center"/>
    </xf>
    <xf numFmtId="166" fontId="47" fillId="0" borderId="16" xfId="0" applyNumberFormat="1" applyFont="1" applyBorder="1" applyAlignment="1">
      <alignment horizontal="justify" vertical="center"/>
    </xf>
    <xf numFmtId="168" fontId="47" fillId="0" borderId="15" xfId="0" applyNumberFormat="1" applyFont="1" applyBorder="1" applyAlignment="1">
      <alignment vertical="top"/>
    </xf>
    <xf numFmtId="167" fontId="47" fillId="0" borderId="15" xfId="0" applyNumberFormat="1" applyFont="1" applyBorder="1" applyAlignment="1">
      <alignment horizontal="right" vertical="top"/>
    </xf>
    <xf numFmtId="164" fontId="44" fillId="0" borderId="15" xfId="0" applyFont="1" applyBorder="1" applyAlignment="1">
      <alignment horizontal="center" vertical="center"/>
    </xf>
    <xf numFmtId="164" fontId="37" fillId="0" borderId="15" xfId="0" applyFont="1" applyBorder="1" applyAlignment="1">
      <alignment horizontal="center" vertical="center"/>
    </xf>
    <xf numFmtId="166" fontId="37" fillId="0" borderId="16" xfId="0" applyNumberFormat="1" applyFont="1" applyBorder="1" applyAlignment="1">
      <alignment horizontal="justify" vertical="center"/>
    </xf>
    <xf numFmtId="168" fontId="37" fillId="0" borderId="15" xfId="0" applyNumberFormat="1" applyFont="1" applyBorder="1" applyAlignment="1">
      <alignment vertical="top"/>
    </xf>
    <xf numFmtId="167" fontId="37" fillId="0" borderId="15" xfId="0" applyNumberFormat="1" applyFont="1" applyBorder="1" applyAlignment="1">
      <alignment horizontal="right" vertical="top"/>
    </xf>
    <xf numFmtId="164" fontId="55" fillId="0" borderId="15" xfId="0" applyFont="1" applyBorder="1" applyAlignment="1">
      <alignment horizontal="center" vertical="center"/>
    </xf>
    <xf numFmtId="164" fontId="47" fillId="27" borderId="15" xfId="0" applyFont="1" applyFill="1" applyBorder="1" applyAlignment="1">
      <alignment horizontal="center" vertical="top"/>
    </xf>
    <xf numFmtId="164" fontId="47" fillId="27" borderId="16" xfId="0" applyFont="1" applyFill="1" applyBorder="1" applyAlignment="1">
      <alignment horizontal="center" vertical="top" wrapText="1"/>
    </xf>
    <xf numFmtId="167" fontId="47" fillId="27" borderId="15" xfId="0" applyNumberFormat="1" applyFont="1" applyFill="1" applyBorder="1" applyAlignment="1">
      <alignment horizontal="right" vertical="top" wrapText="1"/>
    </xf>
    <xf numFmtId="167" fontId="47" fillId="27" borderId="15" xfId="0" applyNumberFormat="1" applyFont="1" applyFill="1" applyBorder="1" applyAlignment="1">
      <alignment horizontal="right" vertical="top"/>
    </xf>
    <xf numFmtId="164" fontId="47" fillId="0" borderId="15" xfId="0" applyFont="1" applyBorder="1" applyAlignment="1">
      <alignment horizontal="center" vertical="top"/>
    </xf>
    <xf numFmtId="164" fontId="47" fillId="0" borderId="15" xfId="0" applyFont="1" applyBorder="1" applyAlignment="1">
      <alignment horizontal="center" vertical="top"/>
    </xf>
    <xf numFmtId="164" fontId="47" fillId="0" borderId="16" xfId="0" applyFont="1" applyBorder="1" applyAlignment="1">
      <alignment horizontal="left" vertical="top" wrapText="1"/>
    </xf>
    <xf numFmtId="164" fontId="37" fillId="0" borderId="15" xfId="0" applyFont="1" applyBorder="1" applyAlignment="1">
      <alignment horizontal="center" vertical="top"/>
    </xf>
    <xf numFmtId="164" fontId="37" fillId="0" borderId="16" xfId="0" applyFont="1" applyBorder="1" applyAlignment="1">
      <alignment horizontal="left" vertical="top" wrapText="1"/>
    </xf>
    <xf numFmtId="167" fontId="37" fillId="0" borderId="15" xfId="0" applyNumberFormat="1" applyFont="1" applyBorder="1" applyAlignment="1">
      <alignment horizontal="right" vertical="top" wrapText="1"/>
    </xf>
    <xf numFmtId="167" fontId="37" fillId="0" borderId="15" xfId="0" applyNumberFormat="1" applyFont="1" applyBorder="1" applyAlignment="1">
      <alignment horizontal="right" vertical="top"/>
    </xf>
    <xf numFmtId="164" fontId="47" fillId="27" borderId="15" xfId="0" applyFont="1" applyFill="1" applyBorder="1" applyAlignment="1">
      <alignment horizontal="center" vertical="top" wrapText="1"/>
    </xf>
    <xf numFmtId="164" fontId="47" fillId="27" borderId="16" xfId="0" applyFont="1" applyFill="1" applyBorder="1" applyAlignment="1">
      <alignment horizontal="center" vertical="top" wrapText="1"/>
    </xf>
    <xf numFmtId="167" fontId="47" fillId="27" borderId="15" xfId="0" applyNumberFormat="1" applyFont="1" applyFill="1" applyBorder="1" applyAlignment="1">
      <alignment horizontal="right" vertical="top" wrapText="1"/>
    </xf>
    <xf numFmtId="164" fontId="47" fillId="0" borderId="16" xfId="0" applyFont="1" applyBorder="1" applyAlignment="1">
      <alignment horizontal="left" vertical="top" wrapText="1"/>
    </xf>
    <xf numFmtId="167" fontId="47" fillId="0" borderId="15" xfId="0" applyNumberFormat="1" applyFont="1" applyBorder="1" applyAlignment="1">
      <alignment horizontal="right" vertical="top" wrapText="1"/>
    </xf>
    <xf numFmtId="167" fontId="47" fillId="0" borderId="15" xfId="0" applyNumberFormat="1" applyFont="1" applyBorder="1" applyAlignment="1">
      <alignment horizontal="right" vertical="top"/>
    </xf>
    <xf numFmtId="164" fontId="47" fillId="27" borderId="0" xfId="0" applyFont="1" applyFill="1" applyAlignment="1">
      <alignment/>
    </xf>
    <xf numFmtId="167" fontId="47" fillId="0" borderId="15" xfId="0" applyNumberFormat="1" applyFont="1" applyBorder="1" applyAlignment="1">
      <alignment horizontal="right" vertical="top" wrapText="1"/>
    </xf>
    <xf numFmtId="164" fontId="47" fillId="0" borderId="0" xfId="0" applyFont="1" applyBorder="1" applyAlignment="1">
      <alignment horizontal="center" vertical="top"/>
    </xf>
    <xf numFmtId="164" fontId="37" fillId="0" borderId="0" xfId="0" applyFont="1" applyBorder="1" applyAlignment="1">
      <alignment horizontal="center" vertical="top"/>
    </xf>
    <xf numFmtId="167" fontId="37" fillId="0" borderId="0" xfId="0" applyNumberFormat="1" applyFont="1" applyBorder="1" applyAlignment="1">
      <alignment horizontal="right" vertical="top"/>
    </xf>
    <xf numFmtId="167" fontId="37" fillId="0" borderId="0" xfId="0" applyNumberFormat="1" applyFont="1" applyBorder="1" applyAlignment="1">
      <alignment horizontal="right" vertical="top" wrapText="1"/>
    </xf>
    <xf numFmtId="164" fontId="37" fillId="0" borderId="16" xfId="0" applyFont="1" applyBorder="1" applyAlignment="1">
      <alignment vertical="top" wrapText="1"/>
    </xf>
    <xf numFmtId="167" fontId="37" fillId="2" borderId="15" xfId="0" applyNumberFormat="1" applyFont="1" applyFill="1" applyBorder="1" applyAlignment="1">
      <alignment horizontal="right" vertical="top" wrapText="1"/>
    </xf>
    <xf numFmtId="164" fontId="37" fillId="0" borderId="15" xfId="0" applyFont="1" applyBorder="1" applyAlignment="1">
      <alignment vertical="top"/>
    </xf>
    <xf numFmtId="164" fontId="37" fillId="27" borderId="0" xfId="0" applyFont="1" applyFill="1" applyAlignment="1">
      <alignment/>
    </xf>
    <xf numFmtId="164" fontId="47" fillId="0" borderId="15" xfId="0" applyFont="1" applyBorder="1" applyAlignment="1">
      <alignment vertical="top"/>
    </xf>
    <xf numFmtId="164" fontId="54" fillId="0" borderId="16" xfId="0" applyFont="1" applyBorder="1" applyAlignment="1">
      <alignment horizontal="left" vertical="top" wrapText="1"/>
    </xf>
    <xf numFmtId="164" fontId="47" fillId="2" borderId="15" xfId="0" applyFont="1" applyFill="1" applyBorder="1" applyAlignment="1">
      <alignment horizontal="center" vertical="top"/>
    </xf>
    <xf numFmtId="164" fontId="47" fillId="2" borderId="16" xfId="0" applyFont="1" applyFill="1" applyBorder="1" applyAlignment="1">
      <alignment horizontal="left" vertical="top" wrapText="1"/>
    </xf>
    <xf numFmtId="167" fontId="47" fillId="2" borderId="15" xfId="0" applyNumberFormat="1" applyFont="1" applyFill="1" applyBorder="1" applyAlignment="1">
      <alignment horizontal="right" vertical="top" wrapText="1"/>
    </xf>
    <xf numFmtId="167" fontId="47" fillId="2" borderId="15" xfId="0" applyNumberFormat="1" applyFont="1" applyFill="1" applyBorder="1" applyAlignment="1">
      <alignment horizontal="right" vertical="top"/>
    </xf>
    <xf numFmtId="164" fontId="37" fillId="2" borderId="15" xfId="0" applyFont="1" applyFill="1" applyBorder="1" applyAlignment="1">
      <alignment horizontal="center" vertical="top"/>
    </xf>
    <xf numFmtId="164" fontId="37" fillId="2" borderId="16" xfId="0" applyFont="1" applyFill="1" applyBorder="1" applyAlignment="1">
      <alignment horizontal="left" vertical="top" wrapText="1"/>
    </xf>
    <xf numFmtId="167" fontId="37" fillId="2" borderId="15" xfId="0" applyNumberFormat="1" applyFont="1" applyFill="1" applyBorder="1" applyAlignment="1">
      <alignment horizontal="right" vertical="top" wrapText="1"/>
    </xf>
    <xf numFmtId="167" fontId="37" fillId="2" borderId="15" xfId="0" applyNumberFormat="1" applyFont="1" applyFill="1" applyBorder="1" applyAlignment="1">
      <alignment horizontal="right" vertical="top"/>
    </xf>
    <xf numFmtId="164" fontId="37" fillId="2" borderId="15" xfId="0" applyFont="1" applyFill="1" applyBorder="1" applyAlignment="1">
      <alignment horizontal="center" vertical="top"/>
    </xf>
    <xf numFmtId="164" fontId="37" fillId="2" borderId="16" xfId="0" applyFont="1" applyFill="1" applyBorder="1" applyAlignment="1">
      <alignment horizontal="left" vertical="top" wrapText="1"/>
    </xf>
    <xf numFmtId="167" fontId="37" fillId="2" borderId="15" xfId="0" applyNumberFormat="1" applyFont="1" applyFill="1" applyBorder="1" applyAlignment="1">
      <alignment horizontal="right" vertical="top"/>
    </xf>
    <xf numFmtId="164" fontId="37" fillId="2" borderId="19" xfId="0" applyFont="1" applyFill="1" applyBorder="1" applyAlignment="1">
      <alignment horizontal="center" vertical="top"/>
    </xf>
    <xf numFmtId="164" fontId="37" fillId="2" borderId="20" xfId="0" applyFont="1" applyFill="1" applyBorder="1" applyAlignment="1">
      <alignment horizontal="left" vertical="top" wrapText="1"/>
    </xf>
    <xf numFmtId="167" fontId="37" fillId="2" borderId="19" xfId="0" applyNumberFormat="1" applyFont="1" applyFill="1" applyBorder="1" applyAlignment="1">
      <alignment horizontal="right" vertical="top" wrapText="1"/>
    </xf>
    <xf numFmtId="167" fontId="37" fillId="0" borderId="19" xfId="0" applyNumberFormat="1" applyFont="1" applyBorder="1" applyAlignment="1">
      <alignment horizontal="right" vertical="top"/>
    </xf>
    <xf numFmtId="164" fontId="47" fillId="10" borderId="15" xfId="0" applyFont="1" applyFill="1" applyBorder="1" applyAlignment="1">
      <alignment horizontal="right" vertical="top"/>
    </xf>
    <xf numFmtId="168" fontId="47" fillId="5" borderId="15" xfId="0" applyNumberFormat="1" applyFont="1" applyFill="1" applyBorder="1" applyAlignment="1">
      <alignment vertical="top"/>
    </xf>
    <xf numFmtId="167" fontId="47" fillId="5" borderId="15" xfId="0" applyNumberFormat="1" applyFont="1" applyFill="1" applyBorder="1" applyAlignment="1">
      <alignment horizontal="right" vertical="top"/>
    </xf>
    <xf numFmtId="166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/>
    </xf>
    <xf numFmtId="166" fontId="57" fillId="0" borderId="14" xfId="0" applyNumberFormat="1" applyFont="1" applyBorder="1" applyAlignment="1">
      <alignment horizontal="right"/>
    </xf>
    <xf numFmtId="164" fontId="45" fillId="10" borderId="16" xfId="0" applyFont="1" applyFill="1" applyBorder="1" applyAlignment="1">
      <alignment horizontal="center" vertical="center" wrapText="1"/>
    </xf>
    <xf numFmtId="166" fontId="45" fillId="10" borderId="15" xfId="0" applyNumberFormat="1" applyFont="1" applyFill="1" applyBorder="1" applyAlignment="1">
      <alignment horizontal="center" vertical="center" wrapText="1"/>
    </xf>
    <xf numFmtId="166" fontId="45" fillId="10" borderId="15" xfId="0" applyNumberFormat="1" applyFont="1" applyFill="1" applyBorder="1" applyAlignment="1">
      <alignment horizontal="left" vertical="center" wrapText="1"/>
    </xf>
    <xf numFmtId="164" fontId="43" fillId="10" borderId="15" xfId="0" applyFont="1" applyFill="1" applyBorder="1" applyAlignment="1">
      <alignment horizontal="center" vertical="center"/>
    </xf>
    <xf numFmtId="166" fontId="43" fillId="10" borderId="16" xfId="0" applyNumberFormat="1" applyFont="1" applyFill="1" applyBorder="1" applyAlignment="1">
      <alignment horizontal="center" vertical="center"/>
    </xf>
    <xf numFmtId="164" fontId="43" fillId="10" borderId="15" xfId="0" applyFont="1" applyFill="1" applyBorder="1" applyAlignment="1">
      <alignment horizontal="center"/>
    </xf>
    <xf numFmtId="166" fontId="43" fillId="10" borderId="15" xfId="0" applyNumberFormat="1" applyFont="1" applyFill="1" applyBorder="1" applyAlignment="1">
      <alignment horizontal="center" vertical="center"/>
    </xf>
    <xf numFmtId="164" fontId="45" fillId="27" borderId="15" xfId="0" applyFont="1" applyFill="1" applyBorder="1" applyAlignment="1">
      <alignment horizontal="center" vertical="center"/>
    </xf>
    <xf numFmtId="166" fontId="45" fillId="27" borderId="16" xfId="0" applyNumberFormat="1" applyFont="1" applyFill="1" applyBorder="1" applyAlignment="1">
      <alignment horizontal="center" vertical="center"/>
    </xf>
    <xf numFmtId="170" fontId="45" fillId="27" borderId="15" xfId="0" applyNumberFormat="1" applyFont="1" applyFill="1" applyBorder="1" applyAlignment="1">
      <alignment/>
    </xf>
    <xf numFmtId="164" fontId="54" fillId="0" borderId="0" xfId="0" applyFont="1" applyAlignment="1">
      <alignment/>
    </xf>
    <xf numFmtId="164" fontId="43" fillId="0" borderId="15" xfId="0" applyFont="1" applyBorder="1" applyAlignment="1">
      <alignment horizontal="center" vertical="center"/>
    </xf>
    <xf numFmtId="164" fontId="45" fillId="0" borderId="15" xfId="0" applyFont="1" applyBorder="1" applyAlignment="1">
      <alignment horizontal="center" vertical="center"/>
    </xf>
    <xf numFmtId="166" fontId="45" fillId="0" borderId="16" xfId="0" applyNumberFormat="1" applyFont="1" applyBorder="1" applyAlignment="1">
      <alignment horizontal="justify" vertical="center"/>
    </xf>
    <xf numFmtId="170" fontId="45" fillId="0" borderId="15" xfId="0" applyNumberFormat="1" applyFont="1" applyBorder="1" applyAlignment="1">
      <alignment/>
    </xf>
    <xf numFmtId="166" fontId="43" fillId="0" borderId="16" xfId="0" applyNumberFormat="1" applyFont="1" applyBorder="1" applyAlignment="1">
      <alignment horizontal="justify" vertical="center"/>
    </xf>
    <xf numFmtId="170" fontId="43" fillId="0" borderId="15" xfId="0" applyNumberFormat="1" applyFont="1" applyBorder="1" applyAlignment="1">
      <alignment/>
    </xf>
    <xf numFmtId="164" fontId="45" fillId="10" borderId="21" xfId="0" applyFont="1" applyFill="1" applyBorder="1" applyAlignment="1">
      <alignment horizontal="right" vertical="top"/>
    </xf>
    <xf numFmtId="170" fontId="45" fillId="5" borderId="22" xfId="0" applyNumberFormat="1" applyFont="1" applyFill="1" applyBorder="1" applyAlignment="1">
      <alignment/>
    </xf>
    <xf numFmtId="167" fontId="45" fillId="5" borderId="22" xfId="0" applyNumberFormat="1" applyFont="1" applyFill="1" applyBorder="1" applyAlignment="1">
      <alignment horizontal="right" vertical="center"/>
    </xf>
    <xf numFmtId="164" fontId="37" fillId="0" borderId="0" xfId="0" applyFont="1" applyBorder="1" applyAlignment="1">
      <alignment horizontal="left" vertical="center"/>
    </xf>
    <xf numFmtId="164" fontId="39" fillId="0" borderId="0" xfId="0" applyFont="1" applyBorder="1" applyAlignment="1">
      <alignment horizontal="center" vertical="center"/>
    </xf>
    <xf numFmtId="165" fontId="56" fillId="2" borderId="0" xfId="0" applyNumberFormat="1" applyFont="1" applyFill="1" applyBorder="1" applyAlignment="1">
      <alignment horizontal="left" vertical="top" wrapText="1"/>
    </xf>
    <xf numFmtId="164" fontId="46" fillId="2" borderId="0" xfId="0" applyFont="1" applyFill="1" applyAlignment="1">
      <alignment horizontal="right" vertical="top"/>
    </xf>
    <xf numFmtId="166" fontId="47" fillId="10" borderId="23" xfId="0" applyNumberFormat="1" applyFont="1" applyFill="1" applyBorder="1" applyAlignment="1">
      <alignment horizontal="center" vertical="center" wrapText="1"/>
    </xf>
    <xf numFmtId="166" fontId="47" fillId="10" borderId="24" xfId="0" applyNumberFormat="1" applyFont="1" applyFill="1" applyBorder="1" applyAlignment="1">
      <alignment horizontal="center" vertical="center" wrapText="1"/>
    </xf>
    <xf numFmtId="166" fontId="44" fillId="10" borderId="16" xfId="0" applyNumberFormat="1" applyFont="1" applyFill="1" applyBorder="1" applyAlignment="1">
      <alignment horizontal="center" vertical="top" wrapText="1"/>
    </xf>
    <xf numFmtId="167" fontId="45" fillId="27" borderId="15" xfId="0" applyNumberFormat="1" applyFont="1" applyFill="1" applyBorder="1" applyAlignment="1">
      <alignment vertical="top"/>
    </xf>
    <xf numFmtId="167" fontId="45" fillId="2" borderId="15" xfId="0" applyNumberFormat="1" applyFont="1" applyFill="1" applyBorder="1" applyAlignment="1">
      <alignment vertical="top"/>
    </xf>
    <xf numFmtId="169" fontId="45" fillId="0" borderId="15" xfId="0" applyNumberFormat="1" applyFont="1" applyBorder="1" applyAlignment="1">
      <alignment horizontal="right" vertical="top"/>
    </xf>
    <xf numFmtId="164" fontId="43" fillId="0" borderId="16" xfId="0" applyFont="1" applyBorder="1" applyAlignment="1">
      <alignment horizontal="justify" vertical="top" wrapText="1"/>
    </xf>
    <xf numFmtId="167" fontId="43" fillId="2" borderId="15" xfId="0" applyNumberFormat="1" applyFont="1" applyFill="1" applyBorder="1" applyAlignment="1">
      <alignment vertical="top"/>
    </xf>
    <xf numFmtId="169" fontId="43" fillId="2" borderId="15" xfId="0" applyNumberFormat="1" applyFont="1" applyFill="1" applyBorder="1" applyAlignment="1">
      <alignment vertical="top" wrapText="1"/>
    </xf>
    <xf numFmtId="167" fontId="45" fillId="27" borderId="16" xfId="0" applyNumberFormat="1" applyFont="1" applyFill="1" applyBorder="1" applyAlignment="1">
      <alignment horizontal="right" vertical="top"/>
    </xf>
    <xf numFmtId="167" fontId="45" fillId="27" borderId="15" xfId="0" applyNumberFormat="1" applyFont="1" applyFill="1" applyBorder="1" applyAlignment="1">
      <alignment vertical="top" wrapText="1"/>
    </xf>
    <xf numFmtId="169" fontId="45" fillId="27" borderId="15" xfId="0" applyNumberFormat="1" applyFont="1" applyFill="1" applyBorder="1" applyAlignment="1">
      <alignment vertical="top" wrapText="1"/>
    </xf>
    <xf numFmtId="164" fontId="45" fillId="0" borderId="16" xfId="0" applyFont="1" applyBorder="1" applyAlignment="1">
      <alignment horizontal="justify" vertical="top" wrapText="1"/>
    </xf>
    <xf numFmtId="167" fontId="45" fillId="0" borderId="16" xfId="0" applyNumberFormat="1" applyFont="1" applyBorder="1" applyAlignment="1">
      <alignment horizontal="right" vertical="top"/>
    </xf>
    <xf numFmtId="167" fontId="45" fillId="5" borderId="15" xfId="0" applyNumberFormat="1" applyFont="1" applyFill="1" applyBorder="1" applyAlignment="1">
      <alignment vertical="top"/>
    </xf>
    <xf numFmtId="167" fontId="45" fillId="5" borderId="15" xfId="0" applyNumberFormat="1" applyFont="1" applyFill="1" applyBorder="1" applyAlignment="1">
      <alignment vertical="top" wrapText="1"/>
    </xf>
    <xf numFmtId="167" fontId="43" fillId="5" borderId="15" xfId="0" applyNumberFormat="1" applyFont="1" applyFill="1" applyBorder="1" applyAlignment="1">
      <alignment vertical="top" wrapText="1"/>
    </xf>
    <xf numFmtId="169" fontId="43" fillId="5" borderId="15" xfId="0" applyNumberFormat="1" applyFont="1" applyFill="1" applyBorder="1" applyAlignment="1">
      <alignment vertical="top" wrapText="1"/>
    </xf>
    <xf numFmtId="170" fontId="43" fillId="2" borderId="0" xfId="0" applyNumberFormat="1" applyFont="1" applyFill="1" applyBorder="1" applyAlignment="1">
      <alignment vertical="top"/>
    </xf>
    <xf numFmtId="169" fontId="43" fillId="0" borderId="0" xfId="0" applyNumberFormat="1" applyFont="1" applyBorder="1" applyAlignment="1">
      <alignment horizontal="right" vertical="top"/>
    </xf>
    <xf numFmtId="169" fontId="43" fillId="2" borderId="0" xfId="0" applyNumberFormat="1" applyFont="1" applyFill="1" applyBorder="1" applyAlignment="1">
      <alignment vertical="top" wrapText="1"/>
    </xf>
    <xf numFmtId="164" fontId="43" fillId="2" borderId="0" xfId="0" applyFont="1" applyFill="1" applyBorder="1" applyAlignment="1">
      <alignment vertical="top" wrapText="1"/>
    </xf>
    <xf numFmtId="164" fontId="37" fillId="2" borderId="0" xfId="0" applyFont="1" applyFill="1" applyBorder="1" applyAlignment="1">
      <alignment horizontal="center" vertical="top"/>
    </xf>
    <xf numFmtId="164" fontId="38" fillId="2" borderId="0" xfId="0" applyFont="1" applyFill="1" applyBorder="1" applyAlignment="1">
      <alignment horizontal="left" vertical="top" wrapText="1"/>
    </xf>
    <xf numFmtId="165" fontId="39" fillId="2" borderId="0" xfId="0" applyNumberFormat="1" applyFont="1" applyFill="1" applyBorder="1" applyAlignment="1">
      <alignment horizontal="left" vertical="top" wrapText="1"/>
    </xf>
    <xf numFmtId="168" fontId="45" fillId="2" borderId="15" xfId="0" applyNumberFormat="1" applyFont="1" applyFill="1" applyBorder="1" applyAlignment="1">
      <alignment vertical="top"/>
    </xf>
    <xf numFmtId="168" fontId="43" fillId="2" borderId="15" xfId="0" applyNumberFormat="1" applyFont="1" applyFill="1" applyBorder="1" applyAlignment="1">
      <alignment vertical="top"/>
    </xf>
    <xf numFmtId="164" fontId="43" fillId="0" borderId="15" xfId="0" applyFont="1" applyFill="1" applyBorder="1" applyAlignment="1">
      <alignment horizontal="center" vertical="top"/>
    </xf>
    <xf numFmtId="164" fontId="43" fillId="0" borderId="16" xfId="0" applyFont="1" applyFill="1" applyBorder="1" applyAlignment="1">
      <alignment vertical="top" wrapText="1"/>
    </xf>
    <xf numFmtId="167" fontId="43" fillId="0" borderId="16" xfId="0" applyNumberFormat="1" applyFont="1" applyFill="1" applyBorder="1" applyAlignment="1">
      <alignment horizontal="right" vertical="top"/>
    </xf>
    <xf numFmtId="167" fontId="43" fillId="0" borderId="15" xfId="0" applyNumberFormat="1" applyFont="1" applyFill="1" applyBorder="1" applyAlignment="1">
      <alignment horizontal="right" vertical="top"/>
    </xf>
    <xf numFmtId="168" fontId="43" fillId="2" borderId="0" xfId="0" applyNumberFormat="1" applyFont="1" applyFill="1" applyBorder="1" applyAlignment="1">
      <alignment vertical="top"/>
    </xf>
    <xf numFmtId="164" fontId="43" fillId="0" borderId="14" xfId="0" applyFont="1" applyBorder="1" applyAlignment="1">
      <alignment horizontal="center" vertical="top"/>
    </xf>
    <xf numFmtId="164" fontId="45" fillId="0" borderId="16" xfId="0" applyFont="1" applyFill="1" applyBorder="1" applyAlignment="1">
      <alignment horizontal="left" vertical="top" wrapText="1"/>
    </xf>
    <xf numFmtId="167" fontId="45" fillId="0" borderId="16" xfId="0" applyNumberFormat="1" applyFont="1" applyFill="1" applyBorder="1" applyAlignment="1">
      <alignment horizontal="right" vertical="top"/>
    </xf>
    <xf numFmtId="164" fontId="45" fillId="10" borderId="16" xfId="0" applyFont="1" applyFill="1" applyBorder="1" applyAlignment="1">
      <alignment horizontal="right" vertical="top"/>
    </xf>
    <xf numFmtId="167" fontId="45" fillId="5" borderId="16" xfId="0" applyNumberFormat="1" applyFont="1" applyFill="1" applyBorder="1" applyAlignment="1">
      <alignment horizontal="right" vertical="top"/>
    </xf>
    <xf numFmtId="164" fontId="38" fillId="2" borderId="0" xfId="0" applyFont="1" applyFill="1" applyBorder="1" applyAlignment="1">
      <alignment horizontal="right" vertical="top"/>
    </xf>
    <xf numFmtId="164" fontId="62" fillId="0" borderId="0" xfId="0" applyFont="1" applyBorder="1" applyAlignment="1">
      <alignment horizontal="left" vertical="top" wrapText="1"/>
    </xf>
    <xf numFmtId="166" fontId="47" fillId="10" borderId="15" xfId="0" applyNumberFormat="1" applyFont="1" applyFill="1" applyBorder="1" applyAlignment="1">
      <alignment vertical="center" wrapText="1"/>
    </xf>
    <xf numFmtId="169" fontId="43" fillId="0" borderId="15" xfId="0" applyNumberFormat="1" applyFont="1" applyFill="1" applyBorder="1" applyAlignment="1">
      <alignment horizontal="right" vertical="top"/>
    </xf>
    <xf numFmtId="169" fontId="45" fillId="0" borderId="15" xfId="0" applyNumberFormat="1" applyFont="1" applyFill="1" applyBorder="1" applyAlignment="1">
      <alignment horizontal="right" vertical="top"/>
    </xf>
    <xf numFmtId="169" fontId="45" fillId="5" borderId="15" xfId="0" applyNumberFormat="1" applyFont="1" applyFill="1" applyBorder="1" applyAlignment="1">
      <alignment horizontal="right" vertical="top"/>
    </xf>
    <xf numFmtId="164" fontId="43" fillId="2" borderId="15" xfId="0" applyFont="1" applyFill="1" applyBorder="1" applyAlignment="1">
      <alignment vertical="top" wrapText="1"/>
    </xf>
    <xf numFmtId="166" fontId="43" fillId="0" borderId="15" xfId="0" applyNumberFormat="1" applyFont="1" applyFill="1" applyBorder="1" applyAlignment="1">
      <alignment horizontal="right" vertical="top"/>
    </xf>
    <xf numFmtId="164" fontId="43" fillId="0" borderId="18" xfId="0" applyFont="1" applyBorder="1" applyAlignment="1">
      <alignment vertical="top"/>
    </xf>
    <xf numFmtId="166" fontId="45" fillId="5" borderId="15" xfId="0" applyNumberFormat="1" applyFont="1" applyFill="1" applyBorder="1" applyAlignment="1">
      <alignment horizontal="right" vertical="top"/>
    </xf>
    <xf numFmtId="167" fontId="43" fillId="2" borderId="0" xfId="0" applyNumberFormat="1" applyFont="1" applyFill="1" applyBorder="1" applyAlignment="1">
      <alignment vertical="top"/>
    </xf>
    <xf numFmtId="166" fontId="43" fillId="2" borderId="15" xfId="0" applyNumberFormat="1" applyFont="1" applyFill="1" applyBorder="1" applyAlignment="1">
      <alignment vertical="top" wrapText="1"/>
    </xf>
    <xf numFmtId="165" fontId="37" fillId="0" borderId="0" xfId="0" applyNumberFormat="1" applyFont="1" applyAlignment="1">
      <alignment vertical="top"/>
    </xf>
    <xf numFmtId="164" fontId="0" fillId="0" borderId="0" xfId="0" applyAlignment="1">
      <alignment vertical="top"/>
    </xf>
    <xf numFmtId="164" fontId="37" fillId="0" borderId="0" xfId="0" applyFont="1" applyAlignment="1">
      <alignment horizontal="right" vertical="top" wrapText="1"/>
    </xf>
    <xf numFmtId="165" fontId="56" fillId="0" borderId="0" xfId="0" applyNumberFormat="1" applyFont="1" applyBorder="1" applyAlignment="1">
      <alignment horizontal="center" vertical="top"/>
    </xf>
    <xf numFmtId="165" fontId="45" fillId="0" borderId="0" xfId="0" applyNumberFormat="1" applyFont="1" applyBorder="1" applyAlignment="1">
      <alignment horizontal="center" vertical="top"/>
    </xf>
    <xf numFmtId="165" fontId="39" fillId="0" borderId="0" xfId="0" applyNumberFormat="1" applyFont="1" applyBorder="1" applyAlignment="1">
      <alignment horizontal="center" vertical="top" wrapText="1"/>
    </xf>
    <xf numFmtId="165" fontId="63" fillId="0" borderId="0" xfId="0" applyNumberFormat="1" applyFont="1" applyBorder="1" applyAlignment="1">
      <alignment horizontal="center" vertical="top"/>
    </xf>
    <xf numFmtId="165" fontId="57" fillId="0" borderId="14" xfId="0" applyNumberFormat="1" applyFont="1" applyBorder="1" applyAlignment="1">
      <alignment horizontal="right" vertical="top"/>
    </xf>
    <xf numFmtId="165" fontId="54" fillId="10" borderId="15" xfId="0" applyNumberFormat="1" applyFont="1" applyFill="1" applyBorder="1" applyAlignment="1">
      <alignment horizontal="center" vertical="center"/>
    </xf>
    <xf numFmtId="166" fontId="54" fillId="10" borderId="15" xfId="0" applyNumberFormat="1" applyFont="1" applyFill="1" applyBorder="1" applyAlignment="1">
      <alignment horizontal="center" vertical="center"/>
    </xf>
    <xf numFmtId="164" fontId="54" fillId="10" borderId="15" xfId="0" applyFont="1" applyFill="1" applyBorder="1" applyAlignment="1">
      <alignment horizontal="center" vertical="center"/>
    </xf>
    <xf numFmtId="164" fontId="47" fillId="0" borderId="0" xfId="0" applyFont="1" applyAlignment="1">
      <alignment horizontal="center" vertical="center"/>
    </xf>
    <xf numFmtId="165" fontId="47" fillId="27" borderId="15" xfId="0" applyNumberFormat="1" applyFont="1" applyFill="1" applyBorder="1" applyAlignment="1">
      <alignment horizontal="center" vertical="center"/>
    </xf>
    <xf numFmtId="164" fontId="47" fillId="27" borderId="15" xfId="0" applyFont="1" applyFill="1" applyBorder="1" applyAlignment="1">
      <alignment horizontal="center" vertical="center" wrapText="1"/>
    </xf>
    <xf numFmtId="166" fontId="47" fillId="27" borderId="15" xfId="0" applyNumberFormat="1" applyFont="1" applyFill="1" applyBorder="1" applyAlignment="1">
      <alignment horizontal="center" vertical="center"/>
    </xf>
    <xf numFmtId="168" fontId="47" fillId="27" borderId="15" xfId="0" applyNumberFormat="1" applyFont="1" applyFill="1" applyBorder="1" applyAlignment="1">
      <alignment horizontal="right" vertical="top"/>
    </xf>
    <xf numFmtId="165" fontId="47" fillId="0" borderId="15" xfId="0" applyNumberFormat="1" applyFont="1" applyFill="1" applyBorder="1" applyAlignment="1">
      <alignment horizontal="center" vertical="center"/>
    </xf>
    <xf numFmtId="164" fontId="47" fillId="0" borderId="15" xfId="0" applyFont="1" applyFill="1" applyBorder="1" applyAlignment="1">
      <alignment horizontal="center" vertical="center" wrapText="1"/>
    </xf>
    <xf numFmtId="166" fontId="47" fillId="0" borderId="15" xfId="0" applyNumberFormat="1" applyFont="1" applyFill="1" applyBorder="1" applyAlignment="1">
      <alignment horizontal="justify" vertical="center"/>
    </xf>
    <xf numFmtId="167" fontId="47" fillId="0" borderId="15" xfId="0" applyNumberFormat="1" applyFont="1" applyFill="1" applyBorder="1" applyAlignment="1">
      <alignment horizontal="right" vertical="top"/>
    </xf>
    <xf numFmtId="168" fontId="47" fillId="0" borderId="15" xfId="0" applyNumberFormat="1" applyFont="1" applyFill="1" applyBorder="1" applyAlignment="1">
      <alignment horizontal="right" vertical="top"/>
    </xf>
    <xf numFmtId="164" fontId="37" fillId="0" borderId="15" xfId="0" applyFont="1" applyFill="1" applyBorder="1" applyAlignment="1">
      <alignment horizontal="center" vertical="top" wrapText="1"/>
    </xf>
    <xf numFmtId="166" fontId="37" fillId="0" borderId="15" xfId="0" applyNumberFormat="1" applyFont="1" applyFill="1" applyBorder="1" applyAlignment="1">
      <alignment horizontal="justify" vertical="center"/>
    </xf>
    <xf numFmtId="167" fontId="37" fillId="0" borderId="15" xfId="0" applyNumberFormat="1" applyFont="1" applyFill="1" applyBorder="1" applyAlignment="1">
      <alignment horizontal="right" vertical="top"/>
    </xf>
    <xf numFmtId="168" fontId="37" fillId="0" borderId="15" xfId="0" applyNumberFormat="1" applyFont="1" applyFill="1" applyBorder="1" applyAlignment="1">
      <alignment horizontal="right" vertical="top"/>
    </xf>
    <xf numFmtId="165" fontId="47" fillId="27" borderId="15" xfId="0" applyNumberFormat="1" applyFont="1" applyFill="1" applyBorder="1" applyAlignment="1">
      <alignment horizontal="center" vertical="top"/>
    </xf>
    <xf numFmtId="164" fontId="47" fillId="27" borderId="15" xfId="0" applyFont="1" applyFill="1" applyBorder="1" applyAlignment="1">
      <alignment horizontal="center" vertical="top" wrapText="1"/>
    </xf>
    <xf numFmtId="166" fontId="47" fillId="27" borderId="15" xfId="0" applyNumberFormat="1" applyFont="1" applyFill="1" applyBorder="1" applyAlignment="1">
      <alignment horizontal="center" vertical="top"/>
    </xf>
    <xf numFmtId="164" fontId="47" fillId="0" borderId="0" xfId="0" applyFont="1" applyAlignment="1">
      <alignment horizontal="center" vertical="top"/>
    </xf>
    <xf numFmtId="165" fontId="37" fillId="0" borderId="15" xfId="0" applyNumberFormat="1" applyFont="1" applyFill="1" applyBorder="1" applyAlignment="1">
      <alignment horizontal="center" vertical="top"/>
    </xf>
    <xf numFmtId="164" fontId="47" fillId="0" borderId="15" xfId="0" applyFont="1" applyFill="1" applyBorder="1" applyAlignment="1">
      <alignment horizontal="center" vertical="top" wrapText="1"/>
    </xf>
    <xf numFmtId="166" fontId="47" fillId="0" borderId="15" xfId="0" applyNumberFormat="1" applyFont="1" applyFill="1" applyBorder="1" applyAlignment="1">
      <alignment horizontal="justify" vertical="top"/>
    </xf>
    <xf numFmtId="166" fontId="37" fillId="0" borderId="15" xfId="0" applyNumberFormat="1" applyFont="1" applyFill="1" applyBorder="1" applyAlignment="1">
      <alignment horizontal="justify" vertical="top"/>
    </xf>
    <xf numFmtId="166" fontId="37" fillId="0" borderId="15" xfId="0" applyNumberFormat="1" applyFont="1" applyBorder="1" applyAlignment="1">
      <alignment vertical="top" wrapText="1"/>
    </xf>
    <xf numFmtId="166" fontId="47" fillId="27" borderId="15" xfId="0" applyNumberFormat="1" applyFont="1" applyFill="1" applyBorder="1" applyAlignment="1">
      <alignment horizontal="center" vertical="top" wrapText="1"/>
    </xf>
    <xf numFmtId="167" fontId="37" fillId="27" borderId="15" xfId="0" applyNumberFormat="1" applyFont="1" applyFill="1" applyBorder="1" applyAlignment="1">
      <alignment horizontal="right" vertical="top"/>
    </xf>
    <xf numFmtId="165" fontId="47" fillId="0" borderId="15" xfId="0" applyNumberFormat="1" applyFont="1" applyBorder="1" applyAlignment="1">
      <alignment horizontal="center" vertical="top"/>
    </xf>
    <xf numFmtId="164" fontId="47" fillId="0" borderId="15" xfId="0" applyFont="1" applyBorder="1" applyAlignment="1">
      <alignment horizontal="center" vertical="top" wrapText="1"/>
    </xf>
    <xf numFmtId="166" fontId="47" fillId="0" borderId="15" xfId="0" applyNumberFormat="1" applyFont="1" applyBorder="1" applyAlignment="1">
      <alignment vertical="top" wrapText="1"/>
    </xf>
    <xf numFmtId="165" fontId="44" fillId="0" borderId="15" xfId="0" applyNumberFormat="1" applyFont="1" applyBorder="1" applyAlignment="1">
      <alignment horizontal="center" vertical="top"/>
    </xf>
    <xf numFmtId="164" fontId="37" fillId="0" borderId="15" xfId="0" applyFont="1" applyBorder="1" applyAlignment="1">
      <alignment horizontal="center" vertical="top" wrapText="1"/>
    </xf>
    <xf numFmtId="166" fontId="37" fillId="0" borderId="15" xfId="0" applyNumberFormat="1" applyFont="1" applyBorder="1" applyAlignment="1">
      <alignment horizontal="justify" vertical="top" wrapText="1"/>
    </xf>
    <xf numFmtId="167" fontId="37" fillId="0" borderId="15" xfId="0" applyNumberFormat="1" applyFont="1" applyBorder="1" applyAlignment="1">
      <alignment horizontal="right" vertical="top" wrapText="1"/>
    </xf>
    <xf numFmtId="165" fontId="44" fillId="0" borderId="0" xfId="0" applyNumberFormat="1" applyFont="1" applyBorder="1" applyAlignment="1">
      <alignment horizontal="center" vertical="top"/>
    </xf>
    <xf numFmtId="164" fontId="47" fillId="0" borderId="0" xfId="0" applyFont="1" applyBorder="1" applyAlignment="1">
      <alignment horizontal="center" vertical="top" wrapText="1"/>
    </xf>
    <xf numFmtId="164" fontId="37" fillId="0" borderId="0" xfId="0" applyFont="1" applyBorder="1" applyAlignment="1">
      <alignment horizontal="center" vertical="top" wrapText="1"/>
    </xf>
    <xf numFmtId="166" fontId="47" fillId="0" borderId="0" xfId="0" applyNumberFormat="1" applyFont="1" applyBorder="1" applyAlignment="1">
      <alignment horizontal="justify" vertical="top" wrapText="1"/>
    </xf>
    <xf numFmtId="167" fontId="47" fillId="0" borderId="0" xfId="0" applyNumberFormat="1" applyFont="1" applyBorder="1" applyAlignment="1">
      <alignment horizontal="right" vertical="top" wrapText="1"/>
    </xf>
    <xf numFmtId="167" fontId="37" fillId="0" borderId="0" xfId="0" applyNumberFormat="1" applyFont="1" applyBorder="1" applyAlignment="1">
      <alignment horizontal="right" vertical="top"/>
    </xf>
    <xf numFmtId="168" fontId="37" fillId="0" borderId="0" xfId="0" applyNumberFormat="1" applyFont="1" applyBorder="1" applyAlignment="1">
      <alignment horizontal="right" vertical="top"/>
    </xf>
    <xf numFmtId="166" fontId="47" fillId="0" borderId="15" xfId="0" applyNumberFormat="1" applyFont="1" applyBorder="1" applyAlignment="1">
      <alignment horizontal="justify" vertical="top" wrapText="1"/>
    </xf>
    <xf numFmtId="165" fontId="47" fillId="27" borderId="15" xfId="0" applyNumberFormat="1" applyFont="1" applyFill="1" applyBorder="1" applyAlignment="1">
      <alignment horizontal="center" vertical="top"/>
    </xf>
    <xf numFmtId="164" fontId="37" fillId="27" borderId="15" xfId="0" applyFont="1" applyFill="1" applyBorder="1" applyAlignment="1">
      <alignment vertical="top" wrapText="1"/>
    </xf>
    <xf numFmtId="166" fontId="47" fillId="27" borderId="15" xfId="0" applyNumberFormat="1" applyFont="1" applyFill="1" applyBorder="1" applyAlignment="1">
      <alignment horizontal="center" vertical="top" wrapText="1"/>
    </xf>
    <xf numFmtId="167" fontId="37" fillId="27" borderId="15" xfId="0" applyNumberFormat="1" applyFont="1" applyFill="1" applyBorder="1" applyAlignment="1">
      <alignment horizontal="right" vertical="top"/>
    </xf>
    <xf numFmtId="165" fontId="37" fillId="0" borderId="15" xfId="0" applyNumberFormat="1" applyFont="1" applyBorder="1" applyAlignment="1">
      <alignment horizontal="center" vertical="top"/>
    </xf>
    <xf numFmtId="164" fontId="47" fillId="0" borderId="15" xfId="0" applyFont="1" applyBorder="1" applyAlignment="1">
      <alignment horizontal="justify" vertical="top" wrapText="1"/>
    </xf>
    <xf numFmtId="166" fontId="37" fillId="0" borderId="15" xfId="0" applyNumberFormat="1" applyFont="1" applyBorder="1" applyAlignment="1">
      <alignment vertical="top" wrapText="1"/>
    </xf>
    <xf numFmtId="169" fontId="47" fillId="27" borderId="15" xfId="0" applyNumberFormat="1" applyFont="1" applyFill="1" applyBorder="1" applyAlignment="1">
      <alignment horizontal="center" vertical="top" wrapText="1"/>
    </xf>
    <xf numFmtId="165" fontId="37" fillId="0" borderId="15" xfId="0" applyNumberFormat="1" applyFont="1" applyFill="1" applyBorder="1" applyAlignment="1">
      <alignment horizontal="center" vertical="top"/>
    </xf>
    <xf numFmtId="171" fontId="47" fillId="0" borderId="15" xfId="0" applyNumberFormat="1" applyFont="1" applyFill="1" applyBorder="1" applyAlignment="1">
      <alignment horizontal="center" vertical="top" wrapText="1"/>
    </xf>
    <xf numFmtId="169" fontId="37" fillId="0" borderId="15" xfId="0" applyNumberFormat="1" applyFont="1" applyFill="1" applyBorder="1" applyAlignment="1">
      <alignment horizontal="center" vertical="top" wrapText="1"/>
    </xf>
    <xf numFmtId="166" fontId="47" fillId="0" borderId="15" xfId="0" applyNumberFormat="1" applyFont="1" applyFill="1" applyBorder="1" applyAlignment="1">
      <alignment horizontal="center" vertical="top" wrapText="1"/>
    </xf>
    <xf numFmtId="167" fontId="47" fillId="0" borderId="15" xfId="0" applyNumberFormat="1" applyFont="1" applyFill="1" applyBorder="1" applyAlignment="1">
      <alignment horizontal="right" vertical="top" wrapText="1"/>
    </xf>
    <xf numFmtId="167" fontId="47" fillId="0" borderId="15" xfId="0" applyNumberFormat="1" applyFont="1" applyFill="1" applyBorder="1" applyAlignment="1">
      <alignment horizontal="right" vertical="top"/>
    </xf>
    <xf numFmtId="171" fontId="37" fillId="0" borderId="15" xfId="0" applyNumberFormat="1" applyFont="1" applyFill="1" applyBorder="1" applyAlignment="1">
      <alignment horizontal="center" vertical="top" wrapText="1"/>
    </xf>
    <xf numFmtId="164" fontId="37" fillId="0" borderId="16" xfId="0" applyFont="1" applyBorder="1" applyAlignment="1">
      <alignment vertical="top" wrapText="1"/>
    </xf>
    <xf numFmtId="167" fontId="37" fillId="0" borderId="15" xfId="0" applyNumberFormat="1" applyFont="1" applyFill="1" applyBorder="1" applyAlignment="1">
      <alignment horizontal="right" vertical="top" wrapText="1"/>
    </xf>
    <xf numFmtId="167" fontId="37" fillId="0" borderId="15" xfId="0" applyNumberFormat="1" applyFont="1" applyFill="1" applyBorder="1" applyAlignment="1">
      <alignment horizontal="right" vertical="top"/>
    </xf>
    <xf numFmtId="164" fontId="37" fillId="0" borderId="15" xfId="0" applyFont="1" applyBorder="1" applyAlignment="1">
      <alignment vertical="top" wrapText="1"/>
    </xf>
    <xf numFmtId="165" fontId="47" fillId="0" borderId="15" xfId="0" applyNumberFormat="1" applyFont="1" applyFill="1" applyBorder="1" applyAlignment="1">
      <alignment horizontal="center" vertical="top"/>
    </xf>
    <xf numFmtId="164" fontId="47" fillId="0" borderId="15" xfId="0" applyFont="1" applyFill="1" applyBorder="1" applyAlignment="1">
      <alignment horizontal="center" vertical="top" wrapText="1"/>
    </xf>
    <xf numFmtId="166" fontId="47" fillId="0" borderId="15" xfId="0" applyNumberFormat="1" applyFont="1" applyFill="1" applyBorder="1" applyAlignment="1">
      <alignment horizontal="left" vertical="top" wrapText="1"/>
    </xf>
    <xf numFmtId="164" fontId="37" fillId="0" borderId="15" xfId="0" applyFont="1" applyFill="1" applyBorder="1" applyAlignment="1">
      <alignment horizontal="center" vertical="top" wrapText="1"/>
    </xf>
    <xf numFmtId="165" fontId="47" fillId="10" borderId="15" xfId="0" applyNumberFormat="1" applyFont="1" applyFill="1" applyBorder="1" applyAlignment="1">
      <alignment horizontal="right" vertical="top"/>
    </xf>
    <xf numFmtId="167" fontId="47" fillId="5" borderId="15" xfId="0" applyNumberFormat="1" applyFont="1" applyFill="1" applyBorder="1" applyAlignment="1">
      <alignment horizontal="right" vertical="top"/>
    </xf>
    <xf numFmtId="168" fontId="47" fillId="5" borderId="15" xfId="0" applyNumberFormat="1" applyFont="1" applyFill="1" applyBorder="1" applyAlignment="1">
      <alignment horizontal="right" vertical="top"/>
    </xf>
    <xf numFmtId="164" fontId="42" fillId="0" borderId="0" xfId="0" applyFont="1" applyAlignment="1">
      <alignment horizontal="right" vertical="top"/>
    </xf>
    <xf numFmtId="164" fontId="64" fillId="0" borderId="0" xfId="0" applyFont="1" applyAlignment="1">
      <alignment vertical="top"/>
    </xf>
    <xf numFmtId="165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 wrapText="1"/>
    </xf>
    <xf numFmtId="166" fontId="37" fillId="0" borderId="0" xfId="0" applyNumberFormat="1" applyFont="1" applyAlignment="1">
      <alignment vertical="top"/>
    </xf>
    <xf numFmtId="164" fontId="37" fillId="0" borderId="0" xfId="0" applyFont="1" applyAlignment="1">
      <alignment vertical="top"/>
    </xf>
    <xf numFmtId="166" fontId="43" fillId="0" borderId="0" xfId="0" applyNumberFormat="1" applyFont="1" applyAlignment="1">
      <alignment horizontal="right" vertical="top"/>
    </xf>
    <xf numFmtId="166" fontId="43" fillId="0" borderId="0" xfId="0" applyNumberFormat="1" applyFont="1" applyAlignment="1">
      <alignment vertical="top"/>
    </xf>
    <xf numFmtId="164" fontId="37" fillId="0" borderId="0" xfId="0" applyFont="1" applyBorder="1" applyAlignment="1">
      <alignment horizontal="center" vertical="center"/>
    </xf>
    <xf numFmtId="165" fontId="39" fillId="2" borderId="0" xfId="0" applyNumberFormat="1" applyFont="1" applyFill="1" applyBorder="1" applyAlignment="1">
      <alignment horizontal="center" vertical="top" wrapText="1"/>
    </xf>
    <xf numFmtId="165" fontId="45" fillId="2" borderId="0" xfId="0" applyNumberFormat="1" applyFont="1" applyFill="1" applyBorder="1" applyAlignment="1">
      <alignment horizontal="center" vertical="top" wrapText="1"/>
    </xf>
    <xf numFmtId="164" fontId="46" fillId="0" borderId="14" xfId="0" applyFont="1" applyBorder="1" applyAlignment="1">
      <alignment horizontal="right" vertical="top"/>
    </xf>
    <xf numFmtId="165" fontId="54" fillId="10" borderId="15" xfId="0" applyNumberFormat="1" applyFont="1" applyFill="1" applyBorder="1" applyAlignment="1">
      <alignment horizontal="center" vertical="center" wrapText="1"/>
    </xf>
    <xf numFmtId="166" fontId="54" fillId="10" borderId="24" xfId="0" applyNumberFormat="1" applyFont="1" applyFill="1" applyBorder="1" applyAlignment="1">
      <alignment horizontal="center" vertical="center"/>
    </xf>
    <xf numFmtId="164" fontId="45" fillId="0" borderId="0" xfId="0" applyFont="1" applyAlignment="1">
      <alignment horizontal="center" vertical="center"/>
    </xf>
    <xf numFmtId="166" fontId="54" fillId="0" borderId="24" xfId="0" applyNumberFormat="1" applyFont="1" applyBorder="1" applyAlignment="1">
      <alignment vertical="top"/>
    </xf>
    <xf numFmtId="164" fontId="54" fillId="0" borderId="15" xfId="0" applyFont="1" applyBorder="1" applyAlignment="1">
      <alignment vertical="top"/>
    </xf>
    <xf numFmtId="166" fontId="44" fillId="10" borderId="24" xfId="0" applyNumberFormat="1" applyFont="1" applyFill="1" applyBorder="1" applyAlignment="1">
      <alignment horizontal="center" vertical="top"/>
    </xf>
    <xf numFmtId="167" fontId="45" fillId="27" borderId="24" xfId="0" applyNumberFormat="1" applyFont="1" applyFill="1" applyBorder="1" applyAlignment="1">
      <alignment vertical="top"/>
    </xf>
    <xf numFmtId="168" fontId="45" fillId="27" borderId="15" xfId="0" applyNumberFormat="1" applyFont="1" applyFill="1" applyBorder="1" applyAlignment="1">
      <alignment vertical="top"/>
    </xf>
    <xf numFmtId="167" fontId="45" fillId="0" borderId="24" xfId="0" applyNumberFormat="1" applyFont="1" applyBorder="1" applyAlignment="1">
      <alignment vertical="top"/>
    </xf>
    <xf numFmtId="167" fontId="43" fillId="0" borderId="24" xfId="0" applyNumberFormat="1" applyFont="1" applyBorder="1" applyAlignment="1">
      <alignment vertical="top"/>
    </xf>
    <xf numFmtId="167" fontId="45" fillId="0" borderId="24" xfId="0" applyNumberFormat="1" applyFont="1" applyBorder="1" applyAlignment="1">
      <alignment vertical="top"/>
    </xf>
    <xf numFmtId="164" fontId="45" fillId="2" borderId="15" xfId="0" applyFont="1" applyFill="1" applyBorder="1" applyAlignment="1">
      <alignment horizontal="left" vertical="top" wrapText="1"/>
    </xf>
    <xf numFmtId="167" fontId="45" fillId="2" borderId="24" xfId="0" applyNumberFormat="1" applyFont="1" applyFill="1" applyBorder="1" applyAlignment="1">
      <alignment horizontal="center" vertical="top"/>
    </xf>
    <xf numFmtId="167" fontId="43" fillId="2" borderId="24" xfId="0" applyNumberFormat="1" applyFont="1" applyFill="1" applyBorder="1" applyAlignment="1">
      <alignment horizontal="center" vertical="top"/>
    </xf>
    <xf numFmtId="172" fontId="43" fillId="0" borderId="15" xfId="0" applyNumberFormat="1" applyFont="1" applyBorder="1" applyAlignment="1">
      <alignment vertical="top"/>
    </xf>
    <xf numFmtId="167" fontId="43" fillId="0" borderId="15" xfId="0" applyNumberFormat="1" applyFont="1" applyBorder="1" applyAlignment="1">
      <alignment vertical="top"/>
    </xf>
    <xf numFmtId="167" fontId="43" fillId="0" borderId="24" xfId="0" applyNumberFormat="1" applyFont="1" applyBorder="1" applyAlignment="1">
      <alignment vertical="top"/>
    </xf>
    <xf numFmtId="164" fontId="45" fillId="27" borderId="15" xfId="0" applyFont="1" applyFill="1" applyBorder="1" applyAlignment="1">
      <alignment vertical="top"/>
    </xf>
    <xf numFmtId="167" fontId="45" fillId="27" borderId="24" xfId="0" applyNumberFormat="1" applyFont="1" applyFill="1" applyBorder="1" applyAlignment="1">
      <alignment horizontal="right" vertical="top"/>
    </xf>
    <xf numFmtId="164" fontId="45" fillId="0" borderId="15" xfId="0" applyFont="1" applyBorder="1" applyAlignment="1">
      <alignment vertical="top"/>
    </xf>
    <xf numFmtId="164" fontId="45" fillId="0" borderId="15" xfId="0" applyFont="1" applyFill="1" applyBorder="1" applyAlignment="1">
      <alignment horizontal="center" vertical="top"/>
    </xf>
    <xf numFmtId="167" fontId="45" fillId="0" borderId="15" xfId="0" applyNumberFormat="1" applyFont="1" applyFill="1" applyBorder="1" applyAlignment="1">
      <alignment horizontal="right" vertical="top"/>
    </xf>
    <xf numFmtId="167" fontId="45" fillId="0" borderId="24" xfId="0" applyNumberFormat="1" applyFont="1" applyFill="1" applyBorder="1" applyAlignment="1">
      <alignment vertical="top"/>
    </xf>
    <xf numFmtId="164" fontId="43" fillId="0" borderId="16" xfId="0" applyFont="1" applyFill="1" applyBorder="1" applyAlignment="1">
      <alignment horizontal="justify" vertical="top" wrapText="1"/>
    </xf>
    <xf numFmtId="167" fontId="43" fillId="0" borderId="15" xfId="0" applyNumberFormat="1" applyFont="1" applyFill="1" applyBorder="1" applyAlignment="1">
      <alignment horizontal="right" vertical="top"/>
    </xf>
    <xf numFmtId="167" fontId="43" fillId="0" borderId="24" xfId="0" applyNumberFormat="1" applyFont="1" applyFill="1" applyBorder="1" applyAlignment="1">
      <alignment vertical="top"/>
    </xf>
    <xf numFmtId="168" fontId="43" fillId="0" borderId="0" xfId="0" applyNumberFormat="1" applyFont="1" applyBorder="1" applyAlignment="1">
      <alignment horizontal="right" vertical="top"/>
    </xf>
    <xf numFmtId="164" fontId="45" fillId="0" borderId="16" xfId="0" applyFont="1" applyBorder="1" applyAlignment="1">
      <alignment vertical="top" wrapText="1"/>
    </xf>
    <xf numFmtId="167" fontId="45" fillId="27" borderId="24" xfId="0" applyNumberFormat="1" applyFont="1" applyFill="1" applyBorder="1" applyAlignment="1">
      <alignment vertical="top"/>
    </xf>
    <xf numFmtId="167" fontId="45" fillId="5" borderId="24" xfId="0" applyNumberFormat="1" applyFont="1" applyFill="1" applyBorder="1" applyAlignment="1">
      <alignment vertical="top"/>
    </xf>
    <xf numFmtId="168" fontId="43" fillId="5" borderId="15" xfId="0" applyNumberFormat="1" applyFont="1" applyFill="1" applyBorder="1" applyAlignment="1">
      <alignment vertical="top"/>
    </xf>
    <xf numFmtId="164" fontId="43" fillId="0" borderId="0" xfId="0" applyFont="1" applyAlignment="1">
      <alignment/>
    </xf>
    <xf numFmtId="166" fontId="43" fillId="0" borderId="0" xfId="0" applyNumberFormat="1" applyFont="1" applyAlignment="1">
      <alignment/>
    </xf>
    <xf numFmtId="165" fontId="45" fillId="0" borderId="0" xfId="0" applyNumberFormat="1" applyFont="1" applyBorder="1" applyAlignment="1">
      <alignment horizontal="center"/>
    </xf>
    <xf numFmtId="166" fontId="46" fillId="0" borderId="14" xfId="0" applyNumberFormat="1" applyFont="1" applyBorder="1" applyAlignment="1">
      <alignment horizontal="right"/>
    </xf>
    <xf numFmtId="168" fontId="45" fillId="27" borderId="15" xfId="0" applyNumberFormat="1" applyFont="1" applyFill="1" applyBorder="1" applyAlignment="1">
      <alignment horizontal="right" vertical="top" wrapText="1"/>
    </xf>
    <xf numFmtId="164" fontId="45" fillId="0" borderId="15" xfId="0" applyFont="1" applyFill="1" applyBorder="1" applyAlignment="1">
      <alignment horizontal="center" vertical="top" wrapText="1"/>
    </xf>
    <xf numFmtId="168" fontId="45" fillId="0" borderId="15" xfId="0" applyNumberFormat="1" applyFont="1" applyBorder="1" applyAlignment="1">
      <alignment horizontal="right" vertical="top" wrapText="1"/>
    </xf>
    <xf numFmtId="164" fontId="43" fillId="0" borderId="15" xfId="0" applyFont="1" applyFill="1" applyBorder="1" applyAlignment="1">
      <alignment horizontal="center" vertical="top" wrapText="1"/>
    </xf>
    <xf numFmtId="168" fontId="43" fillId="0" borderId="15" xfId="0" applyNumberFormat="1" applyFont="1" applyBorder="1" applyAlignment="1">
      <alignment horizontal="right" vertical="top" wrapText="1"/>
    </xf>
    <xf numFmtId="164" fontId="43" fillId="27" borderId="15" xfId="0" applyFont="1" applyFill="1" applyBorder="1" applyAlignment="1">
      <alignment horizontal="center" vertical="top" wrapText="1"/>
    </xf>
    <xf numFmtId="164" fontId="43" fillId="0" borderId="15" xfId="0" applyFont="1" applyFill="1" applyBorder="1" applyAlignment="1">
      <alignment horizontal="left" vertical="top" wrapText="1"/>
    </xf>
    <xf numFmtId="164" fontId="43" fillId="27" borderId="0" xfId="0" applyFont="1" applyFill="1" applyAlignment="1">
      <alignment/>
    </xf>
    <xf numFmtId="167" fontId="43" fillId="0" borderId="24" xfId="0" applyNumberFormat="1" applyFont="1" applyBorder="1" applyAlignment="1">
      <alignment vertical="top" wrapText="1"/>
    </xf>
    <xf numFmtId="168" fontId="43" fillId="0" borderId="15" xfId="0" applyNumberFormat="1" applyFont="1" applyBorder="1" applyAlignment="1">
      <alignment vertical="top" wrapText="1"/>
    </xf>
    <xf numFmtId="169" fontId="45" fillId="10" borderId="15" xfId="0" applyNumberFormat="1" applyFont="1" applyFill="1" applyBorder="1" applyAlignment="1">
      <alignment horizontal="right" vertical="top" wrapText="1"/>
    </xf>
    <xf numFmtId="167" fontId="45" fillId="5" borderId="15" xfId="0" applyNumberFormat="1" applyFont="1" applyFill="1" applyBorder="1" applyAlignment="1">
      <alignment horizontal="right" vertical="top" wrapText="1"/>
    </xf>
    <xf numFmtId="168" fontId="45" fillId="5" borderId="15" xfId="0" applyNumberFormat="1" applyFont="1" applyFill="1" applyBorder="1" applyAlignment="1">
      <alignment horizontal="right" vertical="top" wrapText="1"/>
    </xf>
    <xf numFmtId="165" fontId="65" fillId="0" borderId="25" xfId="0" applyNumberFormat="1" applyFont="1" applyBorder="1" applyAlignment="1">
      <alignment/>
    </xf>
    <xf numFmtId="164" fontId="65" fillId="0" borderId="22" xfId="0" applyFont="1" applyBorder="1" applyAlignment="1">
      <alignment/>
    </xf>
    <xf numFmtId="164" fontId="65" fillId="0" borderId="0" xfId="0" applyFont="1" applyBorder="1" applyAlignment="1">
      <alignment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Border="1" applyAlignment="1">
      <alignment/>
    </xf>
    <xf numFmtId="166" fontId="65" fillId="0" borderId="0" xfId="0" applyNumberFormat="1" applyFont="1" applyBorder="1" applyAlignment="1">
      <alignment/>
    </xf>
    <xf numFmtId="166" fontId="65" fillId="0" borderId="0" xfId="0" applyNumberFormat="1" applyFont="1" applyBorder="1" applyAlignment="1">
      <alignment horizontal="center"/>
    </xf>
    <xf numFmtId="166" fontId="65" fillId="0" borderId="0" xfId="0" applyNumberFormat="1" applyFont="1" applyBorder="1" applyAlignment="1">
      <alignment horizontal="right"/>
    </xf>
    <xf numFmtId="167" fontId="65" fillId="0" borderId="0" xfId="0" applyNumberFormat="1" applyFont="1" applyBorder="1" applyAlignment="1">
      <alignment horizontal="right"/>
    </xf>
    <xf numFmtId="165" fontId="65" fillId="0" borderId="0" xfId="0" applyNumberFormat="1" applyFont="1" applyBorder="1" applyAlignment="1">
      <alignment/>
    </xf>
    <xf numFmtId="164" fontId="65" fillId="0" borderId="0" xfId="0" applyFont="1" applyBorder="1" applyAlignment="1">
      <alignment/>
    </xf>
    <xf numFmtId="166" fontId="65" fillId="0" borderId="0" xfId="0" applyNumberFormat="1" applyFont="1" applyBorder="1" applyAlignment="1">
      <alignment wrapText="1"/>
    </xf>
    <xf numFmtId="167" fontId="65" fillId="0" borderId="0" xfId="0" applyNumberFormat="1" applyFont="1" applyBorder="1" applyAlignment="1">
      <alignment wrapText="1"/>
    </xf>
    <xf numFmtId="166" fontId="38" fillId="0" borderId="0" xfId="0" applyNumberFormat="1" applyFont="1" applyBorder="1" applyAlignment="1">
      <alignment horizontal="right" vertical="top" wrapText="1"/>
    </xf>
    <xf numFmtId="164" fontId="65" fillId="0" borderId="26" xfId="0" applyFont="1" applyBorder="1" applyAlignment="1">
      <alignment/>
    </xf>
    <xf numFmtId="165" fontId="39" fillId="0" borderId="0" xfId="0" applyNumberFormat="1" applyFont="1" applyBorder="1" applyAlignment="1">
      <alignment horizontal="center" vertical="center" wrapText="1"/>
    </xf>
    <xf numFmtId="164" fontId="65" fillId="0" borderId="0" xfId="0" applyFont="1" applyBorder="1" applyAlignment="1">
      <alignment horizontal="center" vertical="center" wrapText="1"/>
    </xf>
    <xf numFmtId="165" fontId="39" fillId="0" borderId="0" xfId="0" applyNumberFormat="1" applyFont="1" applyBorder="1" applyAlignment="1">
      <alignment horizontal="center" vertical="center"/>
    </xf>
    <xf numFmtId="165" fontId="60" fillId="0" borderId="0" xfId="0" applyNumberFormat="1" applyFont="1" applyBorder="1" applyAlignment="1">
      <alignment horizontal="center" vertical="center"/>
    </xf>
    <xf numFmtId="167" fontId="60" fillId="0" borderId="0" xfId="0" applyNumberFormat="1" applyFont="1" applyBorder="1" applyAlignment="1">
      <alignment horizontal="center" vertical="center"/>
    </xf>
    <xf numFmtId="165" fontId="65" fillId="29" borderId="15" xfId="0" applyNumberFormat="1" applyFont="1" applyFill="1" applyBorder="1" applyAlignment="1">
      <alignment horizontal="center" vertical="center"/>
    </xf>
    <xf numFmtId="164" fontId="65" fillId="29" borderId="15" xfId="0" applyFont="1" applyFill="1" applyBorder="1" applyAlignment="1">
      <alignment horizontal="center" vertical="center"/>
    </xf>
    <xf numFmtId="164" fontId="65" fillId="29" borderId="15" xfId="0" applyFont="1" applyFill="1" applyBorder="1" applyAlignment="1">
      <alignment horizontal="center" vertical="center" wrapText="1"/>
    </xf>
    <xf numFmtId="166" fontId="65" fillId="29" borderId="15" xfId="0" applyNumberFormat="1" applyFont="1" applyFill="1" applyBorder="1" applyAlignment="1">
      <alignment horizontal="center" vertical="center" wrapText="1"/>
    </xf>
    <xf numFmtId="164" fontId="66" fillId="29" borderId="15" xfId="0" applyFont="1" applyFill="1" applyBorder="1" applyAlignment="1">
      <alignment horizontal="center" vertical="center" wrapText="1"/>
    </xf>
    <xf numFmtId="167" fontId="66" fillId="29" borderId="15" xfId="0" applyNumberFormat="1" applyFont="1" applyFill="1" applyBorder="1" applyAlignment="1">
      <alignment horizontal="center" vertical="center"/>
    </xf>
    <xf numFmtId="166" fontId="66" fillId="29" borderId="15" xfId="0" applyNumberFormat="1" applyFont="1" applyFill="1" applyBorder="1" applyAlignment="1">
      <alignment horizontal="center" vertical="center"/>
    </xf>
    <xf numFmtId="166" fontId="65" fillId="29" borderId="15" xfId="0" applyNumberFormat="1" applyFont="1" applyFill="1" applyBorder="1" applyAlignment="1">
      <alignment horizontal="center" vertical="center"/>
    </xf>
    <xf numFmtId="165" fontId="65" fillId="0" borderId="15" xfId="0" applyNumberFormat="1" applyFont="1" applyBorder="1" applyAlignment="1">
      <alignment horizontal="center"/>
    </xf>
    <xf numFmtId="164" fontId="65" fillId="0" borderId="15" xfId="0" applyFont="1" applyBorder="1" applyAlignment="1">
      <alignment horizontal="center"/>
    </xf>
    <xf numFmtId="166" fontId="65" fillId="0" borderId="15" xfId="0" applyNumberFormat="1" applyFont="1" applyBorder="1" applyAlignment="1">
      <alignment horizontal="center"/>
    </xf>
    <xf numFmtId="166" fontId="66" fillId="0" borderId="15" xfId="0" applyNumberFormat="1" applyFont="1" applyBorder="1" applyAlignment="1">
      <alignment horizontal="center"/>
    </xf>
    <xf numFmtId="167" fontId="66" fillId="0" borderId="15" xfId="0" applyNumberFormat="1" applyFont="1" applyBorder="1" applyAlignment="1">
      <alignment horizontal="center"/>
    </xf>
    <xf numFmtId="165" fontId="65" fillId="0" borderId="15" xfId="0" applyNumberFormat="1" applyFont="1" applyBorder="1" applyAlignment="1">
      <alignment horizontal="center" vertical="center"/>
    </xf>
    <xf numFmtId="171" fontId="65" fillId="0" borderId="15" xfId="0" applyNumberFormat="1" applyFont="1" applyBorder="1" applyAlignment="1">
      <alignment horizontal="center" vertical="center"/>
    </xf>
    <xf numFmtId="164" fontId="65" fillId="0" borderId="15" xfId="0" applyFont="1" applyBorder="1" applyAlignment="1">
      <alignment horizontal="left" vertical="center" wrapText="1"/>
    </xf>
    <xf numFmtId="164" fontId="65" fillId="0" borderId="15" xfId="0" applyFont="1" applyFill="1" applyBorder="1" applyAlignment="1">
      <alignment horizontal="center" vertical="center" wrapText="1"/>
    </xf>
    <xf numFmtId="166" fontId="65" fillId="0" borderId="15" xfId="0" applyNumberFormat="1" applyFont="1" applyBorder="1" applyAlignment="1">
      <alignment horizontal="right" vertical="center" wrapText="1"/>
    </xf>
    <xf numFmtId="166" fontId="65" fillId="0" borderId="15" xfId="0" applyNumberFormat="1" applyFont="1" applyFill="1" applyBorder="1" applyAlignment="1">
      <alignment horizontal="center"/>
    </xf>
    <xf numFmtId="164" fontId="55" fillId="0" borderId="15" xfId="0" applyFont="1" applyBorder="1" applyAlignment="1">
      <alignment horizontal="center"/>
    </xf>
    <xf numFmtId="167" fontId="55" fillId="0" borderId="15" xfId="0" applyNumberFormat="1" applyFont="1" applyBorder="1" applyAlignment="1">
      <alignment/>
    </xf>
    <xf numFmtId="166" fontId="55" fillId="0" borderId="15" xfId="0" applyNumberFormat="1" applyFont="1" applyFill="1" applyBorder="1" applyAlignment="1">
      <alignment horizontal="right"/>
    </xf>
    <xf numFmtId="166" fontId="65" fillId="0" borderId="15" xfId="0" applyNumberFormat="1" applyFont="1" applyFill="1" applyBorder="1" applyAlignment="1">
      <alignment horizontal="right"/>
    </xf>
    <xf numFmtId="164" fontId="65" fillId="0" borderId="15" xfId="0" applyFont="1" applyFill="1" applyBorder="1" applyAlignment="1">
      <alignment horizontal="center" wrapText="1"/>
    </xf>
    <xf numFmtId="166" fontId="65" fillId="0" borderId="15" xfId="0" applyNumberFormat="1" applyFont="1" applyBorder="1" applyAlignment="1">
      <alignment horizontal="right"/>
    </xf>
    <xf numFmtId="166" fontId="55" fillId="0" borderId="15" xfId="0" applyNumberFormat="1" applyFont="1" applyBorder="1" applyAlignment="1">
      <alignment horizontal="right"/>
    </xf>
    <xf numFmtId="171" fontId="67" fillId="0" borderId="15" xfId="0" applyNumberFormat="1" applyFont="1" applyBorder="1" applyAlignment="1">
      <alignment horizontal="center" vertical="center"/>
    </xf>
    <xf numFmtId="164" fontId="65" fillId="0" borderId="15" xfId="0" applyFont="1" applyBorder="1" applyAlignment="1">
      <alignment horizontal="center" vertical="center" wrapText="1"/>
    </xf>
    <xf numFmtId="168" fontId="55" fillId="0" borderId="15" xfId="0" applyNumberFormat="1" applyFont="1" applyBorder="1" applyAlignment="1">
      <alignment horizontal="center"/>
    </xf>
    <xf numFmtId="166" fontId="55" fillId="0" borderId="15" xfId="0" applyNumberFormat="1" applyFont="1" applyBorder="1" applyAlignment="1">
      <alignment/>
    </xf>
    <xf numFmtId="164" fontId="68" fillId="0" borderId="0" xfId="0" applyFont="1" applyBorder="1" applyAlignment="1">
      <alignment/>
    </xf>
    <xf numFmtId="166" fontId="55" fillId="0" borderId="15" xfId="0" applyNumberFormat="1" applyFont="1" applyBorder="1" applyAlignment="1">
      <alignment/>
    </xf>
    <xf numFmtId="166" fontId="65" fillId="0" borderId="15" xfId="0" applyNumberFormat="1" applyFont="1" applyBorder="1" applyAlignment="1">
      <alignment/>
    </xf>
    <xf numFmtId="166" fontId="65" fillId="0" borderId="15" xfId="0" applyNumberFormat="1" applyFont="1" applyFill="1" applyBorder="1" applyAlignment="1">
      <alignment/>
    </xf>
    <xf numFmtId="166" fontId="68" fillId="0" borderId="15" xfId="0" applyNumberFormat="1" applyFont="1" applyFill="1" applyBorder="1" applyAlignment="1">
      <alignment horizontal="right"/>
    </xf>
    <xf numFmtId="165" fontId="65" fillId="0" borderId="0" xfId="0" applyNumberFormat="1" applyFont="1" applyBorder="1" applyAlignment="1">
      <alignment horizontal="right" vertical="center"/>
    </xf>
    <xf numFmtId="164" fontId="65" fillId="0" borderId="15" xfId="0" applyFont="1" applyFill="1" applyBorder="1" applyAlignment="1">
      <alignment horizontal="left" vertical="center" wrapText="1"/>
    </xf>
    <xf numFmtId="166" fontId="60" fillId="0" borderId="15" xfId="0" applyNumberFormat="1" applyFont="1" applyFill="1" applyBorder="1" applyAlignment="1">
      <alignment horizontal="right"/>
    </xf>
    <xf numFmtId="166" fontId="60" fillId="0" borderId="15" xfId="0" applyNumberFormat="1" applyFont="1" applyBorder="1" applyAlignment="1">
      <alignment horizontal="right"/>
    </xf>
    <xf numFmtId="170" fontId="55" fillId="0" borderId="15" xfId="0" applyNumberFormat="1" applyFont="1" applyBorder="1" applyAlignment="1">
      <alignment horizontal="center"/>
    </xf>
    <xf numFmtId="171" fontId="67" fillId="0" borderId="0" xfId="0" applyNumberFormat="1" applyFont="1" applyBorder="1" applyAlignment="1">
      <alignment horizontal="center"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/>
    </xf>
    <xf numFmtId="167" fontId="65" fillId="0" borderId="0" xfId="0" applyNumberFormat="1" applyFont="1" applyFill="1" applyBorder="1" applyAlignment="1">
      <alignment horizontal="right"/>
    </xf>
    <xf numFmtId="164" fontId="65" fillId="0" borderId="19" xfId="0" applyFont="1" applyBorder="1" applyAlignment="1">
      <alignment horizontal="left" vertical="center" wrapText="1"/>
    </xf>
    <xf numFmtId="165" fontId="65" fillId="0" borderId="27" xfId="0" applyNumberFormat="1" applyFont="1" applyBorder="1" applyAlignment="1">
      <alignment/>
    </xf>
    <xf numFmtId="171" fontId="67" fillId="0" borderId="28" xfId="0" applyNumberFormat="1" applyFont="1" applyBorder="1" applyAlignment="1">
      <alignment horizontal="center" vertical="center"/>
    </xf>
    <xf numFmtId="164" fontId="65" fillId="0" borderId="29" xfId="0" applyFont="1" applyFill="1" applyBorder="1" applyAlignment="1">
      <alignment horizontal="center" vertical="center" wrapText="1"/>
    </xf>
    <xf numFmtId="164" fontId="65" fillId="0" borderId="30" xfId="0" applyFont="1" applyFill="1" applyBorder="1" applyAlignment="1">
      <alignment horizontal="center" vertical="center" wrapText="1"/>
    </xf>
    <xf numFmtId="164" fontId="65" fillId="0" borderId="31" xfId="0" applyFont="1" applyBorder="1" applyAlignment="1">
      <alignment horizontal="center" vertical="center" wrapText="1"/>
    </xf>
    <xf numFmtId="166" fontId="65" fillId="0" borderId="32" xfId="0" applyNumberFormat="1" applyFont="1" applyBorder="1" applyAlignment="1">
      <alignment horizontal="center" vertical="center" wrapText="1"/>
    </xf>
    <xf numFmtId="166" fontId="65" fillId="0" borderId="33" xfId="0" applyNumberFormat="1" applyFont="1" applyFill="1" applyBorder="1" applyAlignment="1">
      <alignment horizontal="center"/>
    </xf>
    <xf numFmtId="166" fontId="65" fillId="0" borderId="33" xfId="0" applyNumberFormat="1" applyFont="1" applyFill="1" applyBorder="1" applyAlignment="1">
      <alignment horizontal="right"/>
    </xf>
    <xf numFmtId="167" fontId="65" fillId="0" borderId="33" xfId="0" applyNumberFormat="1" applyFont="1" applyFill="1" applyBorder="1" applyAlignment="1">
      <alignment horizontal="right"/>
    </xf>
    <xf numFmtId="166" fontId="65" fillId="0" borderId="34" xfId="0" applyNumberFormat="1" applyFont="1" applyFill="1" applyBorder="1" applyAlignment="1">
      <alignment horizontal="right"/>
    </xf>
    <xf numFmtId="171" fontId="67" fillId="0" borderId="22" xfId="0" applyNumberFormat="1" applyFont="1" applyBorder="1" applyAlignment="1">
      <alignment horizontal="center" vertical="center"/>
    </xf>
    <xf numFmtId="164" fontId="65" fillId="0" borderId="35" xfId="0" applyFont="1" applyFill="1" applyBorder="1" applyAlignment="1">
      <alignment horizontal="center" vertical="center" wrapText="1"/>
    </xf>
    <xf numFmtId="166" fontId="65" fillId="0" borderId="36" xfId="0" applyNumberFormat="1" applyFont="1" applyBorder="1" applyAlignment="1">
      <alignment horizontal="center" vertical="center" wrapText="1"/>
    </xf>
    <xf numFmtId="166" fontId="65" fillId="0" borderId="28" xfId="0" applyNumberFormat="1" applyFont="1" applyFill="1" applyBorder="1" applyAlignment="1">
      <alignment horizontal="center"/>
    </xf>
    <xf numFmtId="166" fontId="65" fillId="0" borderId="28" xfId="0" applyNumberFormat="1" applyFont="1" applyFill="1" applyBorder="1" applyAlignment="1">
      <alignment horizontal="right"/>
    </xf>
    <xf numFmtId="167" fontId="65" fillId="0" borderId="28" xfId="0" applyNumberFormat="1" applyFont="1" applyFill="1" applyBorder="1" applyAlignment="1">
      <alignment horizontal="right"/>
    </xf>
    <xf numFmtId="166" fontId="65" fillId="0" borderId="37" xfId="0" applyNumberFormat="1" applyFont="1" applyFill="1" applyBorder="1" applyAlignment="1">
      <alignment horizontal="right"/>
    </xf>
    <xf numFmtId="166" fontId="65" fillId="0" borderId="22" xfId="0" applyNumberFormat="1" applyFont="1" applyFill="1" applyBorder="1" applyAlignment="1">
      <alignment horizontal="center"/>
    </xf>
    <xf numFmtId="166" fontId="65" fillId="0" borderId="22" xfId="0" applyNumberFormat="1" applyFont="1" applyFill="1" applyBorder="1" applyAlignment="1">
      <alignment horizontal="right"/>
    </xf>
    <xf numFmtId="167" fontId="65" fillId="0" borderId="22" xfId="0" applyNumberFormat="1" applyFont="1" applyFill="1" applyBorder="1" applyAlignment="1">
      <alignment horizontal="right"/>
    </xf>
    <xf numFmtId="166" fontId="65" fillId="0" borderId="38" xfId="0" applyNumberFormat="1" applyFont="1" applyFill="1" applyBorder="1" applyAlignment="1">
      <alignment horizontal="right"/>
    </xf>
    <xf numFmtId="167" fontId="65" fillId="0" borderId="0" xfId="0" applyNumberFormat="1" applyFont="1" applyBorder="1" applyAlignment="1">
      <alignment/>
    </xf>
    <xf numFmtId="164" fontId="65" fillId="0" borderId="39" xfId="0" applyFont="1" applyFill="1" applyBorder="1" applyAlignment="1">
      <alignment horizontal="center" vertical="center" wrapText="1"/>
    </xf>
    <xf numFmtId="166" fontId="65" fillId="0" borderId="40" xfId="0" applyNumberFormat="1" applyFont="1" applyBorder="1" applyAlignment="1">
      <alignment horizontal="center" vertical="center" wrapText="1"/>
    </xf>
    <xf numFmtId="166" fontId="65" fillId="0" borderId="41" xfId="0" applyNumberFormat="1" applyFont="1" applyFill="1" applyBorder="1" applyAlignment="1">
      <alignment horizontal="center"/>
    </xf>
    <xf numFmtId="166" fontId="65" fillId="0" borderId="41" xfId="0" applyNumberFormat="1" applyFont="1" applyFill="1" applyBorder="1" applyAlignment="1">
      <alignment horizontal="right"/>
    </xf>
    <xf numFmtId="167" fontId="65" fillId="0" borderId="41" xfId="0" applyNumberFormat="1" applyFont="1" applyFill="1" applyBorder="1" applyAlignment="1">
      <alignment horizontal="right"/>
    </xf>
    <xf numFmtId="166" fontId="65" fillId="0" borderId="42" xfId="0" applyNumberFormat="1" applyFont="1" applyFill="1" applyBorder="1" applyAlignment="1">
      <alignment horizontal="right"/>
    </xf>
    <xf numFmtId="166" fontId="65" fillId="0" borderId="43" xfId="0" applyNumberFormat="1" applyFont="1" applyFill="1" applyBorder="1" applyAlignment="1">
      <alignment horizontal="right"/>
    </xf>
    <xf numFmtId="167" fontId="65" fillId="0" borderId="43" xfId="0" applyNumberFormat="1" applyFont="1" applyFill="1" applyBorder="1" applyAlignment="1">
      <alignment horizontal="right"/>
    </xf>
    <xf numFmtId="165" fontId="65" fillId="0" borderId="0" xfId="0" applyNumberFormat="1" applyFont="1" applyBorder="1" applyAlignment="1">
      <alignment/>
    </xf>
    <xf numFmtId="164" fontId="69" fillId="0" borderId="44" xfId="0" applyFont="1" applyBorder="1" applyAlignment="1">
      <alignment vertical="center" wrapText="1"/>
    </xf>
    <xf numFmtId="164" fontId="65" fillId="0" borderId="44" xfId="0" applyFont="1" applyBorder="1" applyAlignment="1">
      <alignment horizontal="left" vertical="center" wrapText="1"/>
    </xf>
    <xf numFmtId="166" fontId="65" fillId="0" borderId="44" xfId="0" applyNumberFormat="1" applyFont="1" applyBorder="1" applyAlignment="1">
      <alignment horizontal="left" vertical="center" wrapText="1"/>
    </xf>
    <xf numFmtId="166" fontId="65" fillId="0" borderId="44" xfId="0" applyNumberFormat="1" applyFont="1" applyFill="1" applyBorder="1" applyAlignment="1">
      <alignment horizontal="center"/>
    </xf>
    <xf numFmtId="166" fontId="65" fillId="0" borderId="44" xfId="0" applyNumberFormat="1" applyFont="1" applyFill="1" applyBorder="1" applyAlignment="1">
      <alignment horizontal="right"/>
    </xf>
    <xf numFmtId="167" fontId="65" fillId="0" borderId="44" xfId="0" applyNumberFormat="1" applyFont="1" applyFill="1" applyBorder="1" applyAlignment="1">
      <alignment horizontal="right"/>
    </xf>
    <xf numFmtId="164" fontId="69" fillId="0" borderId="0" xfId="0" applyFont="1" applyBorder="1" applyAlignment="1">
      <alignment vertical="center" wrapText="1"/>
    </xf>
    <xf numFmtId="166" fontId="69" fillId="0" borderId="0" xfId="0" applyNumberFormat="1" applyFont="1" applyBorder="1" applyAlignment="1">
      <alignment vertical="center" wrapText="1"/>
    </xf>
    <xf numFmtId="166" fontId="65" fillId="0" borderId="0" xfId="0" applyNumberFormat="1" applyFont="1" applyFill="1" applyBorder="1" applyAlignment="1">
      <alignment horizontal="center"/>
    </xf>
    <xf numFmtId="166" fontId="65" fillId="0" borderId="0" xfId="0" applyNumberFormat="1" applyFont="1" applyFill="1" applyBorder="1" applyAlignment="1">
      <alignment horizontal="right"/>
    </xf>
    <xf numFmtId="166" fontId="65" fillId="0" borderId="0" xfId="0" applyNumberFormat="1" applyFont="1" applyBorder="1" applyAlignment="1">
      <alignment/>
    </xf>
    <xf numFmtId="167" fontId="65" fillId="0" borderId="0" xfId="0" applyNumberFormat="1" applyFont="1" applyBorder="1" applyAlignment="1">
      <alignment/>
    </xf>
    <xf numFmtId="164" fontId="67" fillId="0" borderId="0" xfId="0" applyFont="1" applyBorder="1" applyAlignment="1">
      <alignment/>
    </xf>
    <xf numFmtId="166" fontId="67" fillId="0" borderId="0" xfId="0" applyNumberFormat="1" applyFont="1" applyBorder="1" applyAlignment="1">
      <alignment/>
    </xf>
    <xf numFmtId="166" fontId="67" fillId="0" borderId="0" xfId="0" applyNumberFormat="1" applyFont="1" applyBorder="1" applyAlignment="1">
      <alignment horizontal="center"/>
    </xf>
    <xf numFmtId="167" fontId="65" fillId="0" borderId="0" xfId="0" applyNumberFormat="1" applyFont="1" applyBorder="1" applyAlignment="1">
      <alignment vertical="center" wrapText="1"/>
    </xf>
    <xf numFmtId="166" fontId="68" fillId="0" borderId="0" xfId="0" applyNumberFormat="1" applyFont="1" applyBorder="1" applyAlignment="1">
      <alignment horizontal="right"/>
    </xf>
    <xf numFmtId="167" fontId="68" fillId="0" borderId="0" xfId="0" applyNumberFormat="1" applyFont="1" applyBorder="1" applyAlignment="1">
      <alignment horizontal="right"/>
    </xf>
    <xf numFmtId="164" fontId="65" fillId="0" borderId="0" xfId="0" applyFont="1" applyBorder="1" applyAlignment="1">
      <alignment vertical="top"/>
    </xf>
    <xf numFmtId="166" fontId="65" fillId="0" borderId="0" xfId="0" applyNumberFormat="1" applyFont="1" applyBorder="1" applyAlignment="1">
      <alignment horizontal="right" wrapText="1"/>
    </xf>
    <xf numFmtId="166" fontId="43" fillId="0" borderId="0" xfId="0" applyNumberFormat="1" applyFont="1" applyAlignment="1">
      <alignment horizontal="right" vertical="center"/>
    </xf>
    <xf numFmtId="166" fontId="38" fillId="0" borderId="0" xfId="0" applyNumberFormat="1" applyFont="1" applyBorder="1" applyAlignment="1">
      <alignment horizontal="left" vertical="top" wrapText="1"/>
    </xf>
    <xf numFmtId="166" fontId="38" fillId="0" borderId="0" xfId="0" applyNumberFormat="1" applyFont="1" applyAlignment="1">
      <alignment horizontal="left" vertical="top" wrapText="1"/>
    </xf>
    <xf numFmtId="164" fontId="45" fillId="0" borderId="0" xfId="0" applyFont="1" applyAlignment="1">
      <alignment horizontal="center" vertical="top"/>
    </xf>
    <xf numFmtId="166" fontId="70" fillId="0" borderId="0" xfId="0" applyNumberFormat="1" applyFont="1" applyAlignment="1">
      <alignment horizontal="right"/>
    </xf>
    <xf numFmtId="164" fontId="43" fillId="2" borderId="0" xfId="0" applyFont="1" applyFill="1" applyAlignment="1">
      <alignment vertical="center"/>
    </xf>
    <xf numFmtId="165" fontId="43" fillId="2" borderId="0" xfId="0" applyNumberFormat="1" applyFont="1" applyFill="1" applyAlignment="1">
      <alignment vertical="center"/>
    </xf>
    <xf numFmtId="166" fontId="70" fillId="2" borderId="0" xfId="0" applyNumberFormat="1" applyFont="1" applyFill="1" applyAlignment="1">
      <alignment horizontal="right"/>
    </xf>
    <xf numFmtId="164" fontId="45" fillId="2" borderId="0" xfId="0" applyFont="1" applyFill="1" applyBorder="1" applyAlignment="1">
      <alignment horizontal="left" vertical="center"/>
    </xf>
    <xf numFmtId="165" fontId="45" fillId="2" borderId="0" xfId="0" applyNumberFormat="1" applyFont="1" applyFill="1" applyAlignment="1">
      <alignment vertical="center"/>
    </xf>
    <xf numFmtId="164" fontId="45" fillId="2" borderId="0" xfId="0" applyFont="1" applyFill="1" applyAlignment="1">
      <alignment vertical="center"/>
    </xf>
    <xf numFmtId="166" fontId="71" fillId="2" borderId="0" xfId="0" applyNumberFormat="1" applyFont="1" applyFill="1" applyAlignment="1">
      <alignment horizontal="right"/>
    </xf>
    <xf numFmtId="164" fontId="43" fillId="0" borderId="0" xfId="0" applyFont="1" applyAlignment="1">
      <alignment horizontal="center" vertical="center"/>
    </xf>
    <xf numFmtId="164" fontId="43" fillId="2" borderId="0" xfId="0" applyFont="1" applyFill="1" applyBorder="1" applyAlignment="1">
      <alignment horizontal="left" vertical="center"/>
    </xf>
    <xf numFmtId="165" fontId="45" fillId="2" borderId="0" xfId="0" applyNumberFormat="1" applyFont="1" applyFill="1" applyBorder="1" applyAlignment="1">
      <alignment horizontal="center" vertical="center"/>
    </xf>
    <xf numFmtId="164" fontId="43" fillId="2" borderId="0" xfId="0" applyFont="1" applyFill="1" applyBorder="1" applyAlignment="1">
      <alignment vertical="center"/>
    </xf>
    <xf numFmtId="166" fontId="72" fillId="0" borderId="0" xfId="0" applyNumberFormat="1" applyFont="1" applyAlignment="1">
      <alignment horizontal="right"/>
    </xf>
    <xf numFmtId="164" fontId="45" fillId="29" borderId="15" xfId="0" applyFont="1" applyFill="1" applyBorder="1" applyAlignment="1">
      <alignment horizontal="center" vertical="center"/>
    </xf>
    <xf numFmtId="165" fontId="45" fillId="29" borderId="15" xfId="0" applyNumberFormat="1" applyFont="1" applyFill="1" applyBorder="1" applyAlignment="1">
      <alignment horizontal="center" vertical="center"/>
    </xf>
    <xf numFmtId="166" fontId="45" fillId="29" borderId="15" xfId="0" applyNumberFormat="1" applyFont="1" applyFill="1" applyBorder="1" applyAlignment="1">
      <alignment horizontal="right" vertical="center" wrapText="1"/>
    </xf>
    <xf numFmtId="164" fontId="45" fillId="0" borderId="15" xfId="0" applyFont="1" applyBorder="1" applyAlignment="1">
      <alignment horizontal="left" vertical="center" wrapText="1"/>
    </xf>
    <xf numFmtId="166" fontId="45" fillId="0" borderId="15" xfId="0" applyNumberFormat="1" applyFont="1" applyBorder="1" applyAlignment="1">
      <alignment horizontal="right" vertical="center"/>
    </xf>
    <xf numFmtId="164" fontId="43" fillId="0" borderId="15" xfId="0" applyFont="1" applyBorder="1" applyAlignment="1">
      <alignment horizontal="left" vertical="center" wrapText="1"/>
    </xf>
    <xf numFmtId="166" fontId="43" fillId="0" borderId="15" xfId="0" applyNumberFormat="1" applyFont="1" applyBorder="1" applyAlignment="1">
      <alignment horizontal="right" vertical="center"/>
    </xf>
    <xf numFmtId="167" fontId="43" fillId="0" borderId="15" xfId="0" applyNumberFormat="1" applyFont="1" applyBorder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64" fontId="65" fillId="0" borderId="0" xfId="0" applyFont="1" applyAlignment="1">
      <alignment/>
    </xf>
    <xf numFmtId="166" fontId="43" fillId="0" borderId="0" xfId="0" applyNumberFormat="1" applyFont="1" applyAlignment="1">
      <alignment vertical="center"/>
    </xf>
    <xf numFmtId="164" fontId="73" fillId="0" borderId="0" xfId="0" applyFont="1" applyAlignment="1">
      <alignment horizontal="right"/>
    </xf>
    <xf numFmtId="166" fontId="45" fillId="10" borderId="15" xfId="0" applyNumberFormat="1" applyFont="1" applyFill="1" applyBorder="1" applyAlignment="1">
      <alignment horizontal="center" vertical="center"/>
    </xf>
    <xf numFmtId="166" fontId="43" fillId="0" borderId="15" xfId="0" applyNumberFormat="1" applyFont="1" applyBorder="1" applyAlignment="1">
      <alignment horizontal="center" vertical="center"/>
    </xf>
    <xf numFmtId="164" fontId="43" fillId="0" borderId="15" xfId="0" applyFont="1" applyBorder="1" applyAlignment="1">
      <alignment vertical="center"/>
    </xf>
    <xf numFmtId="164" fontId="43" fillId="0" borderId="15" xfId="0" applyFont="1" applyBorder="1" applyAlignment="1">
      <alignment horizontal="left" vertical="center" indent="1"/>
    </xf>
    <xf numFmtId="164" fontId="43" fillId="0" borderId="15" xfId="0" applyFont="1" applyBorder="1" applyAlignment="1">
      <alignment horizontal="left" vertical="center" indent="2"/>
    </xf>
    <xf numFmtId="164" fontId="45" fillId="0" borderId="15" xfId="0" applyFont="1" applyBorder="1" applyAlignment="1">
      <alignment vertical="center"/>
    </xf>
    <xf numFmtId="164" fontId="50" fillId="0" borderId="0" xfId="0" applyFont="1" applyAlignment="1">
      <alignment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te" xfId="90"/>
    <cellStyle name="Obliczenia" xfId="91"/>
    <cellStyle name="Output" xfId="92"/>
    <cellStyle name="Suma" xfId="93"/>
    <cellStyle name="Tekst objaśnienia" xfId="94"/>
    <cellStyle name="Tekst ostrzeżenia" xfId="95"/>
    <cellStyle name="Title" xfId="96"/>
    <cellStyle name="Total" xfId="97"/>
    <cellStyle name="Tytuł" xfId="98"/>
    <cellStyle name="Uwaga" xfId="99"/>
    <cellStyle name="Warning Text" xfId="100"/>
    <cellStyle name="Złe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DC2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showGridLines="0" defaultGridColor="0" view="pageBreakPreview" zoomScale="80" zoomScaleSheetLayoutView="80" colorId="15" workbookViewId="0" topLeftCell="A1">
      <selection activeCell="E28" activeCellId="1" sqref="A1:E27 E28"/>
    </sheetView>
  </sheetViews>
  <sheetFormatPr defaultColWidth="11.00390625" defaultRowHeight="12.75"/>
  <cols>
    <col min="1" max="1" width="7.375" style="1" customWidth="1"/>
    <col min="2" max="2" width="54.875" style="2" customWidth="1"/>
    <col min="3" max="3" width="17.375" style="2" customWidth="1"/>
    <col min="4" max="4" width="17.375" style="3" customWidth="1"/>
    <col min="5" max="5" width="13.375" style="4" customWidth="1"/>
    <col min="6" max="16384" width="11.50390625" style="4" customWidth="1"/>
  </cols>
  <sheetData>
    <row r="1" spans="1:5" ht="53.25" customHeight="1">
      <c r="A1"/>
      <c r="B1" s="5"/>
      <c r="C1" s="6" t="s">
        <v>0</v>
      </c>
      <c r="D1" s="6"/>
      <c r="E1" s="6"/>
    </row>
    <row r="2" spans="1:5" ht="16.5" customHeight="1">
      <c r="A2" s="7" t="s">
        <v>1</v>
      </c>
      <c r="B2" s="7"/>
      <c r="C2" s="7"/>
      <c r="D2" s="7"/>
      <c r="E2" s="8"/>
    </row>
    <row r="3" spans="1:5" ht="16.5" customHeight="1">
      <c r="A3" s="7"/>
      <c r="B3" s="7"/>
      <c r="C3" s="7"/>
      <c r="D3" s="7"/>
      <c r="E3" s="8"/>
    </row>
    <row r="4" spans="1:5" ht="17.25">
      <c r="A4" s="9"/>
      <c r="B4" s="10"/>
      <c r="C4" s="10"/>
      <c r="D4" s="11" t="s">
        <v>2</v>
      </c>
      <c r="E4" s="11"/>
    </row>
    <row r="5" spans="1:5" s="16" customFormat="1" ht="30" customHeight="1">
      <c r="A5" s="12" t="s">
        <v>3</v>
      </c>
      <c r="B5" s="13" t="s">
        <v>4</v>
      </c>
      <c r="C5" s="13" t="s">
        <v>5</v>
      </c>
      <c r="D5" s="14" t="s">
        <v>6</v>
      </c>
      <c r="E5" s="15" t="s">
        <v>7</v>
      </c>
    </row>
    <row r="6" spans="1:5" s="16" customFormat="1" ht="17.25">
      <c r="A6" s="17" t="s">
        <v>8</v>
      </c>
      <c r="B6" s="18" t="s">
        <v>9</v>
      </c>
      <c r="C6" s="19">
        <f>'zał 3'!F7</f>
        <v>165948.55</v>
      </c>
      <c r="D6" s="19">
        <f>'zał 3'!G7</f>
        <v>165948.55</v>
      </c>
      <c r="E6" s="20">
        <f>(D6/C6)*100</f>
        <v>100</v>
      </c>
    </row>
    <row r="7" spans="1:5" ht="17.25">
      <c r="A7" s="21" t="str">
        <f>'zał 2'!A7</f>
        <v>020</v>
      </c>
      <c r="B7" s="22" t="str">
        <f>'zał 2'!D7</f>
        <v>Leśnictwo</v>
      </c>
      <c r="C7" s="23">
        <f>'zał 2'!F7</f>
        <v>7300</v>
      </c>
      <c r="D7" s="23">
        <f>'zał 2'!G7</f>
        <v>3084.91</v>
      </c>
      <c r="E7" s="20">
        <f>(D7/C7)*100</f>
        <v>42.25904109589041</v>
      </c>
    </row>
    <row r="8" spans="1:5" ht="17.25">
      <c r="A8" s="21" t="s">
        <v>10</v>
      </c>
      <c r="B8" s="22" t="str">
        <f>'zał 2'!D10</f>
        <v>Gospodarka  mieszkaniowa</v>
      </c>
      <c r="C8" s="23">
        <f>'zał 2'!F10</f>
        <v>2161248</v>
      </c>
      <c r="D8" s="23">
        <f>'zał 2'!G10</f>
        <v>622701.02</v>
      </c>
      <c r="E8" s="20">
        <f>(D8/C8)*100</f>
        <v>28.812103932542684</v>
      </c>
    </row>
    <row r="9" spans="1:5" ht="17.25">
      <c r="A9" s="21" t="s">
        <v>11</v>
      </c>
      <c r="B9" s="22" t="str">
        <f>'zał 2'!D18</f>
        <v>Działalność usługowa </v>
      </c>
      <c r="C9" s="23">
        <f>'zał 2'!F18+'zał 4'!E8</f>
        <v>46600</v>
      </c>
      <c r="D9" s="23">
        <f>'zał 2'!G18+'zał 4'!F8</f>
        <v>21531</v>
      </c>
      <c r="E9" s="20">
        <f>(D9/C9)*100</f>
        <v>46.2038626609442</v>
      </c>
    </row>
    <row r="10" spans="1:5" ht="17.25">
      <c r="A10" s="21" t="s">
        <v>12</v>
      </c>
      <c r="B10" s="22" t="str">
        <f>'zał 2'!D22</f>
        <v>Administracja  publiczna</v>
      </c>
      <c r="C10" s="23">
        <f>'zał 2'!F22+'zał 3'!F10</f>
        <v>269800</v>
      </c>
      <c r="D10" s="23">
        <f>'zał 2'!G22+'zał 3'!G10</f>
        <v>88701.21</v>
      </c>
      <c r="E10" s="20">
        <f>(D10/C10)*100</f>
        <v>32.87665307635286</v>
      </c>
    </row>
    <row r="11" spans="1:5" ht="32.25">
      <c r="A11" s="21" t="s">
        <v>13</v>
      </c>
      <c r="B11" s="22" t="str">
        <f>'zał 3'!D13</f>
        <v>Urzędy naczelnych organów władzy państwowej, kontroli  i  ochrony  prawa  oraz  sądownictwa </v>
      </c>
      <c r="C11" s="23">
        <f>'zał 3'!F13</f>
        <v>30330</v>
      </c>
      <c r="D11" s="23">
        <f>'zał 3'!G13</f>
        <v>28710</v>
      </c>
      <c r="E11" s="20">
        <f>(D11/C11)*100</f>
        <v>94.65875370919882</v>
      </c>
    </row>
    <row r="12" spans="1:5" ht="63.75">
      <c r="A12" s="21" t="s">
        <v>14</v>
      </c>
      <c r="B12" s="24" t="str">
        <f>'zał 2'!D32</f>
        <v>Dochody  od  osób  prawnych, od osób  fizycznych i  od  innych  jednostek  nieposiadających  osobowości  prawnej  oraz  wydatki  związane  z  ich  poborem   </v>
      </c>
      <c r="C12" s="23">
        <f>'zał 2'!F32</f>
        <v>18150033</v>
      </c>
      <c r="D12" s="23">
        <f>'zał 2'!G32</f>
        <v>8931383.77</v>
      </c>
      <c r="E12" s="20">
        <f>(D12/C12)*100</f>
        <v>49.20863653526139</v>
      </c>
    </row>
    <row r="13" spans="1:5" ht="17.25">
      <c r="A13" s="21" t="s">
        <v>15</v>
      </c>
      <c r="B13" s="22" t="str">
        <f>'zał 2'!D73</f>
        <v>Różne  rozliczenia</v>
      </c>
      <c r="C13" s="23">
        <f>'zał 2'!F73</f>
        <v>11603315</v>
      </c>
      <c r="D13" s="23">
        <f>'zał 2'!G73</f>
        <v>6900889.8</v>
      </c>
      <c r="E13" s="20">
        <f>(D13/C13)*100</f>
        <v>59.473433238690845</v>
      </c>
    </row>
    <row r="14" spans="1:5" ht="17.25">
      <c r="A14" s="21" t="s">
        <v>16</v>
      </c>
      <c r="B14" s="22" t="str">
        <f>'zał 2'!D82</f>
        <v>Oświata  i  wychowanie</v>
      </c>
      <c r="C14" s="23">
        <f>'zał 2'!F82</f>
        <v>622643</v>
      </c>
      <c r="D14" s="23">
        <f>'zał 2'!G82</f>
        <v>304811.7</v>
      </c>
      <c r="E14" s="20">
        <f>(D14/C14)*100</f>
        <v>48.95448916955623</v>
      </c>
    </row>
    <row r="15" spans="1:5" ht="17.25">
      <c r="A15" s="21" t="s">
        <v>17</v>
      </c>
      <c r="B15" s="22" t="str">
        <f>'zał 2'!D93</f>
        <v>Pomoc  społeczna</v>
      </c>
      <c r="C15" s="23">
        <f>'zał 2'!F93+'zał 3'!F18</f>
        <v>7407100</v>
      </c>
      <c r="D15" s="23">
        <f>'zał 2'!G93+'zał 3'!G18</f>
        <v>3564859.77</v>
      </c>
      <c r="E15" s="20">
        <f>(D15/C15)*100</f>
        <v>48.127604190573905</v>
      </c>
    </row>
    <row r="16" spans="1:5" ht="17.25">
      <c r="A16" s="21" t="s">
        <v>18</v>
      </c>
      <c r="B16" s="22" t="s">
        <v>19</v>
      </c>
      <c r="C16" s="23">
        <f>'zał 2'!F109</f>
        <v>120578.356</v>
      </c>
      <c r="D16" s="23">
        <f>'zał 2'!G109</f>
        <v>118586.93000000001</v>
      </c>
      <c r="E16" s="20">
        <f>(D16/C16)*100</f>
        <v>98.34843825536981</v>
      </c>
    </row>
    <row r="17" spans="1:5" ht="17.25">
      <c r="A17" s="21" t="s">
        <v>20</v>
      </c>
      <c r="B17" s="22" t="s">
        <v>21</v>
      </c>
      <c r="C17" s="23">
        <f>'zał 2'!F114</f>
        <v>138497</v>
      </c>
      <c r="D17" s="23">
        <f>'zał 2'!G114</f>
        <v>109663</v>
      </c>
      <c r="E17" s="20">
        <f>(D17/C17)*100</f>
        <v>79.18077647891289</v>
      </c>
    </row>
    <row r="18" spans="1:5" ht="17.25">
      <c r="A18" s="21" t="s">
        <v>22</v>
      </c>
      <c r="B18" s="22" t="str">
        <f>'zał 2'!D117</f>
        <v>Gospodarka komunalna i ochrona  środowiska</v>
      </c>
      <c r="C18" s="23">
        <f>'zał 2'!F117</f>
        <v>269856</v>
      </c>
      <c r="D18" s="23">
        <f>'zał 2'!G117</f>
        <v>458657.18000000005</v>
      </c>
      <c r="E18" s="20">
        <f>(D18/C18)*100</f>
        <v>169.9636769239891</v>
      </c>
    </row>
    <row r="19" spans="1:5" ht="17.25">
      <c r="A19" s="21" t="s">
        <v>23</v>
      </c>
      <c r="B19" s="22" t="s">
        <v>24</v>
      </c>
      <c r="C19" s="23">
        <f>'zał 2'!F128</f>
        <v>761444</v>
      </c>
      <c r="D19" s="23">
        <f>'zał 2'!G128</f>
        <v>95443.62</v>
      </c>
      <c r="E19" s="20">
        <f>(D19/C19)*100</f>
        <v>12.534555397376563</v>
      </c>
    </row>
    <row r="20" spans="1:5" s="27" customFormat="1" ht="17.25">
      <c r="A20" s="25" t="s">
        <v>25</v>
      </c>
      <c r="B20" s="25"/>
      <c r="C20" s="26">
        <f>SUM(C6:C19)</f>
        <v>41754692.905999996</v>
      </c>
      <c r="D20" s="26">
        <f>SUM(D6:D19)</f>
        <v>21414972.46</v>
      </c>
      <c r="E20" s="20">
        <f>(D20/C20)*100</f>
        <v>51.287582232278254</v>
      </c>
    </row>
    <row r="21" spans="1:5" ht="17.25">
      <c r="A21" s="28" t="s">
        <v>26</v>
      </c>
      <c r="B21" s="22"/>
      <c r="C21" s="23"/>
      <c r="D21" s="29"/>
      <c r="E21" s="29"/>
    </row>
    <row r="22" spans="1:5" ht="17.25">
      <c r="A22" s="28"/>
      <c r="B22" s="22" t="s">
        <v>27</v>
      </c>
      <c r="C22" s="23"/>
      <c r="D22" s="29">
        <f>D20-D23</f>
        <v>21136080.11</v>
      </c>
      <c r="E22" s="29"/>
    </row>
    <row r="23" spans="1:5" ht="17.25">
      <c r="A23" s="28"/>
      <c r="B23" s="22" t="s">
        <v>28</v>
      </c>
      <c r="C23" s="23"/>
      <c r="D23" s="30">
        <f>'zał 2'!H133</f>
        <v>278892.35</v>
      </c>
      <c r="E23" s="29"/>
    </row>
  </sheetData>
  <mergeCells count="4">
    <mergeCell ref="C1:E1"/>
    <mergeCell ref="A2:D2"/>
    <mergeCell ref="D4:E4"/>
    <mergeCell ref="A20:B2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3"/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4"/>
  <sheetViews>
    <sheetView showGridLines="0" defaultGridColor="0" view="pageBreakPreview" zoomScale="80" zoomScaleSheetLayoutView="80" colorId="15" workbookViewId="0" topLeftCell="A76">
      <selection activeCell="I84" activeCellId="1" sqref="A1:E27 I84"/>
    </sheetView>
  </sheetViews>
  <sheetFormatPr defaultColWidth="9.00390625" defaultRowHeight="12.75"/>
  <cols>
    <col min="1" max="1" width="5.50390625" style="415" customWidth="1"/>
    <col min="2" max="2" width="7.75390625" style="415" customWidth="1"/>
    <col min="3" max="3" width="6.875" style="415" customWidth="1"/>
    <col min="4" max="4" width="60.75390625" style="416" customWidth="1"/>
    <col min="5" max="5" width="8.75390625" style="416" customWidth="1"/>
    <col min="6" max="6" width="14.75390625" style="416" customWidth="1"/>
    <col min="7" max="7" width="12.75390625" style="262" customWidth="1"/>
    <col min="8" max="9" width="12.75390625" style="263" customWidth="1"/>
    <col min="10" max="252" width="9.00390625" style="263" customWidth="1"/>
  </cols>
  <sheetData>
    <row r="1" spans="2:252" ht="42" customHeight="1">
      <c r="B1"/>
      <c r="C1" s="417"/>
      <c r="D1" s="417"/>
      <c r="E1" s="417"/>
      <c r="F1" s="417"/>
      <c r="G1" s="6" t="s">
        <v>418</v>
      </c>
      <c r="H1" s="6"/>
      <c r="I1" s="6"/>
      <c r="IP1"/>
      <c r="IQ1"/>
      <c r="IR1"/>
    </row>
    <row r="2" spans="2:252" ht="30" customHeight="1">
      <c r="B2" s="417"/>
      <c r="C2" s="417"/>
      <c r="D2" s="417"/>
      <c r="E2" s="417"/>
      <c r="F2" s="417"/>
      <c r="G2" s="417"/>
      <c r="H2" s="417"/>
      <c r="I2" s="417"/>
      <c r="IP2"/>
      <c r="IQ2"/>
      <c r="IR2"/>
    </row>
    <row r="3" spans="1:252" ht="69.75" customHeight="1">
      <c r="A3" s="153" t="s">
        <v>419</v>
      </c>
      <c r="B3" s="153"/>
      <c r="C3" s="153"/>
      <c r="D3" s="153"/>
      <c r="E3" s="153"/>
      <c r="F3" s="153"/>
      <c r="G3" s="153"/>
      <c r="H3" s="153"/>
      <c r="I3" s="153"/>
      <c r="IP3"/>
      <c r="IQ3"/>
      <c r="IR3"/>
    </row>
    <row r="4" spans="5:252" ht="13.5">
      <c r="E4" s="418" t="s">
        <v>2</v>
      </c>
      <c r="F4" s="418"/>
      <c r="G4" s="418"/>
      <c r="H4" s="418"/>
      <c r="I4" s="418"/>
      <c r="IP4"/>
      <c r="IQ4"/>
      <c r="IR4"/>
    </row>
    <row r="5" spans="1:249" s="424" customFormat="1" ht="14.25" customHeight="1">
      <c r="A5" s="419" t="s">
        <v>3</v>
      </c>
      <c r="B5" s="419" t="s">
        <v>32</v>
      </c>
      <c r="C5" s="419" t="s">
        <v>33</v>
      </c>
      <c r="D5" s="420" t="s">
        <v>250</v>
      </c>
      <c r="E5" s="421" t="s">
        <v>7</v>
      </c>
      <c r="F5" s="422" t="s">
        <v>5</v>
      </c>
      <c r="G5" s="423" t="s">
        <v>252</v>
      </c>
      <c r="H5" s="423"/>
      <c r="I5" s="423"/>
      <c r="IO5"/>
    </row>
    <row r="6" spans="1:249" s="424" customFormat="1" ht="14.25" customHeight="1">
      <c r="A6" s="419"/>
      <c r="B6" s="419"/>
      <c r="C6" s="419"/>
      <c r="D6" s="420"/>
      <c r="E6" s="421"/>
      <c r="F6" s="422"/>
      <c r="G6" s="422" t="s">
        <v>420</v>
      </c>
      <c r="H6" s="423" t="s">
        <v>254</v>
      </c>
      <c r="I6" s="423"/>
      <c r="IO6"/>
    </row>
    <row r="7" spans="1:249" s="424" customFormat="1" ht="54.75" customHeight="1">
      <c r="A7" s="419"/>
      <c r="B7" s="419"/>
      <c r="C7" s="419"/>
      <c r="D7" s="420"/>
      <c r="E7" s="421"/>
      <c r="F7" s="422"/>
      <c r="G7" s="422"/>
      <c r="H7" s="422" t="s">
        <v>256</v>
      </c>
      <c r="I7" s="422" t="s">
        <v>257</v>
      </c>
      <c r="IO7"/>
    </row>
    <row r="8" spans="1:252" ht="12.75" customHeight="1">
      <c r="A8" s="159">
        <v>1</v>
      </c>
      <c r="B8" s="159">
        <v>2</v>
      </c>
      <c r="C8" s="159">
        <v>3</v>
      </c>
      <c r="D8" s="425">
        <v>4</v>
      </c>
      <c r="E8" s="426">
        <v>5</v>
      </c>
      <c r="F8" s="427">
        <v>6</v>
      </c>
      <c r="G8" s="427">
        <v>7</v>
      </c>
      <c r="H8" s="427">
        <v>8</v>
      </c>
      <c r="I8" s="427">
        <v>9</v>
      </c>
      <c r="IO8"/>
      <c r="IP8"/>
      <c r="IQ8"/>
      <c r="IR8"/>
    </row>
    <row r="9" spans="1:256" s="433" customFormat="1" ht="12.75" customHeight="1">
      <c r="A9" s="428" t="s">
        <v>8</v>
      </c>
      <c r="B9" s="428"/>
      <c r="C9" s="429"/>
      <c r="D9" s="430" t="s">
        <v>9</v>
      </c>
      <c r="E9" s="431">
        <f>(G9/F9)*100</f>
        <v>99.99999999999997</v>
      </c>
      <c r="F9" s="432">
        <f>SUM(F10)</f>
        <v>165948.55000000002</v>
      </c>
      <c r="G9" s="432">
        <f>SUM(G10)</f>
        <v>165948.55</v>
      </c>
      <c r="H9" s="432">
        <f>SUM(H10)</f>
        <v>0</v>
      </c>
      <c r="I9" s="432">
        <f>SUM(I10)</f>
        <v>0</v>
      </c>
      <c r="IO9" s="434"/>
      <c r="IP9" s="434"/>
      <c r="IQ9" s="434"/>
      <c r="IR9" s="434"/>
      <c r="IS9" s="434"/>
      <c r="IT9" s="434"/>
      <c r="IU9" s="434"/>
      <c r="IV9" s="434"/>
    </row>
    <row r="10" spans="1:252" ht="12.75" customHeight="1">
      <c r="A10" s="435"/>
      <c r="B10" s="436" t="s">
        <v>191</v>
      </c>
      <c r="C10" s="437"/>
      <c r="D10" s="438" t="s">
        <v>40</v>
      </c>
      <c r="E10" s="439">
        <f>(G10/F10)*100</f>
        <v>99.99999999999997</v>
      </c>
      <c r="F10" s="440">
        <f>SUM(F11:F12)</f>
        <v>165948.55000000002</v>
      </c>
      <c r="G10" s="440">
        <f>SUM(G11:G12)</f>
        <v>165948.55</v>
      </c>
      <c r="H10" s="440">
        <v>0</v>
      </c>
      <c r="I10" s="440">
        <v>0</v>
      </c>
      <c r="IO10"/>
      <c r="IP10"/>
      <c r="IQ10"/>
      <c r="IR10"/>
    </row>
    <row r="11" spans="1:252" ht="12.75" customHeight="1">
      <c r="A11" s="441"/>
      <c r="B11" s="442"/>
      <c r="C11" s="442">
        <v>4300</v>
      </c>
      <c r="D11" s="443" t="s">
        <v>366</v>
      </c>
      <c r="E11" s="444">
        <f>(G11/F11)*100</f>
        <v>100.00030732446396</v>
      </c>
      <c r="F11" s="445">
        <v>3253.89</v>
      </c>
      <c r="G11" s="445">
        <v>3253.9</v>
      </c>
      <c r="H11" s="445">
        <v>0</v>
      </c>
      <c r="I11" s="445">
        <v>0</v>
      </c>
      <c r="IO11"/>
      <c r="IP11"/>
      <c r="IQ11"/>
      <c r="IR11"/>
    </row>
    <row r="12" spans="1:252" ht="12.75" customHeight="1">
      <c r="A12" s="446"/>
      <c r="B12" s="442"/>
      <c r="C12" s="442">
        <v>4430</v>
      </c>
      <c r="D12" s="443" t="s">
        <v>277</v>
      </c>
      <c r="E12" s="444">
        <f>(G12/F12)*100</f>
        <v>99.99999385351676</v>
      </c>
      <c r="F12" s="445">
        <v>162694.66</v>
      </c>
      <c r="G12" s="445">
        <v>162694.65</v>
      </c>
      <c r="H12" s="445">
        <v>0</v>
      </c>
      <c r="I12" s="445">
        <v>0</v>
      </c>
      <c r="IO12"/>
      <c r="IP12"/>
      <c r="IQ12"/>
      <c r="IR12"/>
    </row>
    <row r="13" spans="1:252" ht="13.5">
      <c r="A13" s="447">
        <v>750</v>
      </c>
      <c r="B13" s="447"/>
      <c r="C13" s="447"/>
      <c r="D13" s="448" t="s">
        <v>61</v>
      </c>
      <c r="E13" s="431">
        <f>(G13/F13)*100</f>
        <v>50.755524861878456</v>
      </c>
      <c r="F13" s="449">
        <f>SUM(F14)</f>
        <v>144800</v>
      </c>
      <c r="G13" s="450">
        <f>G14</f>
        <v>73494</v>
      </c>
      <c r="H13" s="450">
        <f>H14</f>
        <v>60433.63</v>
      </c>
      <c r="I13" s="450">
        <f>I14</f>
        <v>13060.369999999999</v>
      </c>
      <c r="IO13"/>
      <c r="IP13"/>
      <c r="IQ13"/>
      <c r="IR13"/>
    </row>
    <row r="14" spans="1:252" ht="13.5">
      <c r="A14" s="451"/>
      <c r="B14" s="452">
        <v>75011</v>
      </c>
      <c r="C14" s="452"/>
      <c r="D14" s="453" t="s">
        <v>62</v>
      </c>
      <c r="E14" s="439">
        <f>(G14/F14)*100</f>
        <v>50.755524861878456</v>
      </c>
      <c r="F14" s="440">
        <f>SUM(F15:F19)</f>
        <v>144800</v>
      </c>
      <c r="G14" s="440">
        <f>SUM(G15:G19)</f>
        <v>73494</v>
      </c>
      <c r="H14" s="440">
        <f>SUM(H15:H19)</f>
        <v>60433.63</v>
      </c>
      <c r="I14" s="440">
        <f>SUM(I15:I19)</f>
        <v>13060.369999999999</v>
      </c>
      <c r="IO14"/>
      <c r="IP14"/>
      <c r="IQ14"/>
      <c r="IR14"/>
    </row>
    <row r="15" spans="1:252" ht="13.5">
      <c r="A15" s="451"/>
      <c r="B15" s="454"/>
      <c r="C15" s="454">
        <v>4010</v>
      </c>
      <c r="D15" s="455" t="s">
        <v>287</v>
      </c>
      <c r="E15" s="444">
        <f>(G15/F15)*100</f>
        <v>47.336123625878535</v>
      </c>
      <c r="F15" s="456">
        <v>110980</v>
      </c>
      <c r="G15" s="445">
        <f>H15</f>
        <v>52533.63</v>
      </c>
      <c r="H15" s="457">
        <v>52533.63</v>
      </c>
      <c r="I15" s="457">
        <v>0</v>
      </c>
      <c r="IO15"/>
      <c r="IP15"/>
      <c r="IQ15"/>
      <c r="IR15"/>
    </row>
    <row r="16" spans="1:252" ht="13.5">
      <c r="A16" s="451"/>
      <c r="B16" s="454"/>
      <c r="C16" s="454">
        <v>4040</v>
      </c>
      <c r="D16" s="455" t="s">
        <v>288</v>
      </c>
      <c r="E16" s="444">
        <f>(G16/F16)*100</f>
        <v>100</v>
      </c>
      <c r="F16" s="456">
        <v>7900</v>
      </c>
      <c r="G16" s="445">
        <f>H16</f>
        <v>7900</v>
      </c>
      <c r="H16" s="457">
        <v>7900</v>
      </c>
      <c r="I16" s="457">
        <v>0</v>
      </c>
      <c r="IO16"/>
      <c r="IP16"/>
      <c r="IQ16"/>
      <c r="IR16"/>
    </row>
    <row r="17" spans="1:252" ht="13.5">
      <c r="A17" s="451"/>
      <c r="B17" s="454"/>
      <c r="C17" s="454">
        <v>4110</v>
      </c>
      <c r="D17" s="455" t="s">
        <v>289</v>
      </c>
      <c r="E17" s="444">
        <f>(G17/F17)*100</f>
        <v>57.58572829818538</v>
      </c>
      <c r="F17" s="456">
        <v>20390</v>
      </c>
      <c r="G17" s="445">
        <f>I17</f>
        <v>11741.73</v>
      </c>
      <c r="H17" s="457">
        <v>0</v>
      </c>
      <c r="I17" s="457">
        <v>11741.73</v>
      </c>
      <c r="IO17"/>
      <c r="IP17"/>
      <c r="IQ17"/>
      <c r="IR17"/>
    </row>
    <row r="18" spans="1:252" ht="13.5">
      <c r="A18" s="451"/>
      <c r="B18" s="454"/>
      <c r="C18" s="454">
        <v>4120</v>
      </c>
      <c r="D18" s="455" t="s">
        <v>290</v>
      </c>
      <c r="E18" s="444">
        <f>(G18/F18)*100</f>
        <v>41.33667711598746</v>
      </c>
      <c r="F18" s="456">
        <v>3190</v>
      </c>
      <c r="G18" s="445">
        <f>I18</f>
        <v>1318.64</v>
      </c>
      <c r="H18" s="457">
        <v>0</v>
      </c>
      <c r="I18" s="457">
        <v>1318.64</v>
      </c>
      <c r="IO18"/>
      <c r="IP18"/>
      <c r="IQ18"/>
      <c r="IR18"/>
    </row>
    <row r="19" spans="1:252" ht="13.5">
      <c r="A19" s="451"/>
      <c r="B19" s="454"/>
      <c r="C19" s="454">
        <v>4170</v>
      </c>
      <c r="D19" s="455" t="s">
        <v>292</v>
      </c>
      <c r="E19" s="444">
        <f>(G19/F19)*100</f>
        <v>0</v>
      </c>
      <c r="F19" s="456">
        <v>2340</v>
      </c>
      <c r="G19" s="445">
        <f>SUM(H19:I19)</f>
        <v>0</v>
      </c>
      <c r="H19" s="457">
        <v>0</v>
      </c>
      <c r="I19" s="457">
        <v>0</v>
      </c>
      <c r="IO19"/>
      <c r="IP19"/>
      <c r="IQ19"/>
      <c r="IR19"/>
    </row>
    <row r="20" spans="1:252" ht="30.75" customHeight="1">
      <c r="A20" s="458" t="s">
        <v>421</v>
      </c>
      <c r="B20" s="458"/>
      <c r="C20" s="458"/>
      <c r="D20" s="459" t="s">
        <v>422</v>
      </c>
      <c r="E20" s="431">
        <f>(G20/F20)*100</f>
        <v>93.24282888229477</v>
      </c>
      <c r="F20" s="460">
        <f>SUM(F21,F24)</f>
        <v>30330</v>
      </c>
      <c r="G20" s="432">
        <f>SUM(G21,G24)</f>
        <v>28280.550000000003</v>
      </c>
      <c r="H20" s="432">
        <f>SUM(H21,H24)</f>
        <v>8606.99</v>
      </c>
      <c r="I20" s="432">
        <f>SUM(I21,I24)</f>
        <v>1405.28</v>
      </c>
      <c r="N20" s="433"/>
      <c r="IO20"/>
      <c r="IP20"/>
      <c r="IQ20"/>
      <c r="IR20"/>
    </row>
    <row r="21" spans="1:252" ht="26.25">
      <c r="A21" s="451"/>
      <c r="B21" s="451">
        <v>75101</v>
      </c>
      <c r="C21" s="451"/>
      <c r="D21" s="461" t="s">
        <v>423</v>
      </c>
      <c r="E21" s="439">
        <f>(G21/F21)*100</f>
        <v>50</v>
      </c>
      <c r="F21" s="462">
        <f>SUM(F22,F23)</f>
        <v>3240</v>
      </c>
      <c r="G21" s="463">
        <f>G22+G23</f>
        <v>1620</v>
      </c>
      <c r="H21" s="463">
        <f>H22+H23</f>
        <v>0</v>
      </c>
      <c r="I21" s="463">
        <f>I22+I23</f>
        <v>0</v>
      </c>
      <c r="IO21"/>
      <c r="IP21"/>
      <c r="IQ21"/>
      <c r="IR21"/>
    </row>
    <row r="22" spans="1:252" ht="13.5">
      <c r="A22" s="454"/>
      <c r="B22" s="454"/>
      <c r="C22" s="454">
        <v>4210</v>
      </c>
      <c r="D22" s="455" t="s">
        <v>272</v>
      </c>
      <c r="E22" s="444">
        <f>(G22/F22)*100</f>
        <v>50.046772684752106</v>
      </c>
      <c r="F22" s="456">
        <v>2138</v>
      </c>
      <c r="G22" s="457">
        <v>1070</v>
      </c>
      <c r="H22" s="457">
        <v>0</v>
      </c>
      <c r="I22" s="457">
        <v>0</v>
      </c>
      <c r="P22" s="464"/>
      <c r="IO22"/>
      <c r="IP22"/>
      <c r="IQ22"/>
      <c r="IR22"/>
    </row>
    <row r="23" spans="1:252" ht="13.5">
      <c r="A23" s="451"/>
      <c r="B23" s="454"/>
      <c r="C23" s="454">
        <v>4300</v>
      </c>
      <c r="D23" s="455" t="s">
        <v>265</v>
      </c>
      <c r="E23" s="444">
        <f>(G23/F23)*100</f>
        <v>49.9092558983666</v>
      </c>
      <c r="F23" s="456">
        <v>1102</v>
      </c>
      <c r="G23" s="457">
        <v>550</v>
      </c>
      <c r="H23" s="457">
        <v>0</v>
      </c>
      <c r="I23" s="457">
        <v>0</v>
      </c>
      <c r="IO23"/>
      <c r="IP23"/>
      <c r="IQ23"/>
      <c r="IR23"/>
    </row>
    <row r="24" spans="1:252" ht="13.5">
      <c r="A24" s="451"/>
      <c r="B24" s="452">
        <v>75113</v>
      </c>
      <c r="C24" s="452"/>
      <c r="D24" s="453" t="s">
        <v>424</v>
      </c>
      <c r="E24" s="439">
        <f>(G24/F24)*100</f>
        <v>98.41472868217055</v>
      </c>
      <c r="F24" s="465">
        <f>SUM(F25:F31)</f>
        <v>27090</v>
      </c>
      <c r="G24" s="440">
        <f>SUM(G25:G31)</f>
        <v>26660.550000000003</v>
      </c>
      <c r="H24" s="440">
        <f>SUM(H25:H31)</f>
        <v>8606.99</v>
      </c>
      <c r="I24" s="440">
        <f>SUM(I25:I31)</f>
        <v>1405.28</v>
      </c>
      <c r="IO24"/>
      <c r="IP24"/>
      <c r="IQ24"/>
      <c r="IR24"/>
    </row>
    <row r="25" spans="1:252" ht="13.5">
      <c r="A25" s="451"/>
      <c r="B25" s="454"/>
      <c r="C25" s="454">
        <v>3030</v>
      </c>
      <c r="D25" s="455" t="s">
        <v>425</v>
      </c>
      <c r="E25" s="444">
        <f>(G25/F25)*100</f>
        <v>100</v>
      </c>
      <c r="F25" s="456">
        <v>12870</v>
      </c>
      <c r="G25" s="457">
        <v>12870</v>
      </c>
      <c r="H25" s="457">
        <v>0</v>
      </c>
      <c r="I25" s="457">
        <v>0</v>
      </c>
      <c r="IO25"/>
      <c r="IP25"/>
      <c r="IQ25"/>
      <c r="IR25"/>
    </row>
    <row r="26" spans="1:252" ht="15">
      <c r="A26" s="466"/>
      <c r="B26" s="467"/>
      <c r="C26" s="467"/>
      <c r="D26" s="264"/>
      <c r="E26" s="468"/>
      <c r="F26" s="469"/>
      <c r="G26" s="468"/>
      <c r="H26" s="468"/>
      <c r="I26" s="409" t="s">
        <v>426</v>
      </c>
      <c r="IO26"/>
      <c r="IP26"/>
      <c r="IQ26"/>
      <c r="IR26"/>
    </row>
    <row r="27" spans="1:252" ht="15">
      <c r="A27" s="137"/>
      <c r="B27" s="140"/>
      <c r="C27" s="454">
        <v>4110</v>
      </c>
      <c r="D27" s="470" t="s">
        <v>316</v>
      </c>
      <c r="E27" s="444">
        <f>(G27/F27)*100</f>
        <v>99.92231404958677</v>
      </c>
      <c r="F27" s="456">
        <v>1210</v>
      </c>
      <c r="G27" s="471">
        <f>I27</f>
        <v>1209.06</v>
      </c>
      <c r="H27" s="471">
        <v>0</v>
      </c>
      <c r="I27" s="471">
        <v>1209.06</v>
      </c>
      <c r="IO27"/>
      <c r="IP27"/>
      <c r="IQ27"/>
      <c r="IR27"/>
    </row>
    <row r="28" spans="1:252" ht="15">
      <c r="A28" s="137"/>
      <c r="B28" s="140"/>
      <c r="C28" s="454">
        <v>4120</v>
      </c>
      <c r="D28" s="470" t="s">
        <v>394</v>
      </c>
      <c r="E28" s="444">
        <f>(G28/F28)*100</f>
        <v>78.488</v>
      </c>
      <c r="F28" s="456">
        <v>250</v>
      </c>
      <c r="G28" s="471">
        <f>I28</f>
        <v>196.22</v>
      </c>
      <c r="H28" s="471">
        <v>0</v>
      </c>
      <c r="I28" s="471">
        <v>196.22</v>
      </c>
      <c r="IO28"/>
      <c r="IP28"/>
      <c r="IQ28"/>
      <c r="IR28"/>
    </row>
    <row r="29" spans="1:252" ht="15">
      <c r="A29" s="137"/>
      <c r="B29" s="140"/>
      <c r="C29" s="454">
        <v>4170</v>
      </c>
      <c r="D29" s="470" t="s">
        <v>317</v>
      </c>
      <c r="E29" s="444">
        <f>(G29/F29)*100</f>
        <v>99.99988381549902</v>
      </c>
      <c r="F29" s="456">
        <v>8607</v>
      </c>
      <c r="G29" s="471">
        <f>H29</f>
        <v>8606.99</v>
      </c>
      <c r="H29" s="471">
        <v>8606.99</v>
      </c>
      <c r="I29" s="471">
        <v>0</v>
      </c>
      <c r="IO29"/>
      <c r="IP29"/>
      <c r="IQ29"/>
      <c r="IR29"/>
    </row>
    <row r="30" spans="1:252" ht="15">
      <c r="A30" s="137"/>
      <c r="B30" s="140"/>
      <c r="C30" s="454">
        <v>4210</v>
      </c>
      <c r="D30" s="470" t="s">
        <v>318</v>
      </c>
      <c r="E30" s="444">
        <f>(G30/F30)*100</f>
        <v>72.94923076923077</v>
      </c>
      <c r="F30" s="456">
        <v>1300</v>
      </c>
      <c r="G30" s="471">
        <v>948.34</v>
      </c>
      <c r="H30" s="471">
        <v>0</v>
      </c>
      <c r="I30" s="471">
        <v>0</v>
      </c>
      <c r="IO30"/>
      <c r="IP30"/>
      <c r="IQ30"/>
      <c r="IR30"/>
    </row>
    <row r="31" spans="1:252" ht="15">
      <c r="A31" s="137"/>
      <c r="B31" s="140"/>
      <c r="C31" s="454">
        <v>4300</v>
      </c>
      <c r="D31" s="470" t="s">
        <v>366</v>
      </c>
      <c r="E31" s="444">
        <f>(G31/F31)*100</f>
        <v>99.19172800560814</v>
      </c>
      <c r="F31" s="456">
        <v>2853</v>
      </c>
      <c r="G31" s="471">
        <v>2829.94</v>
      </c>
      <c r="H31" s="471">
        <v>0</v>
      </c>
      <c r="I31" s="471">
        <v>0</v>
      </c>
      <c r="IO31"/>
      <c r="IP31"/>
      <c r="IQ31"/>
      <c r="IR31"/>
    </row>
    <row r="32" spans="1:252" ht="13.5">
      <c r="A32" s="447">
        <v>852</v>
      </c>
      <c r="B32" s="447"/>
      <c r="C32" s="447"/>
      <c r="D32" s="448" t="s">
        <v>146</v>
      </c>
      <c r="E32" s="431">
        <f>(G32/F32)*100</f>
        <v>43.59352375019466</v>
      </c>
      <c r="F32" s="449">
        <f>SUM(F33,F50,F68,F70,F72)</f>
        <v>6421000</v>
      </c>
      <c r="G32" s="450">
        <f>SUM(G33,G50,G68,G70,G72)</f>
        <v>2799140.159999999</v>
      </c>
      <c r="H32" s="450">
        <f>SUM(H33,H50,H68,H70,H72)</f>
        <v>175081.53</v>
      </c>
      <c r="I32" s="450">
        <f>SUM(I33,I50,I68,I70,I72)</f>
        <v>41735.049999999996</v>
      </c>
      <c r="IO32"/>
      <c r="IP32"/>
      <c r="IQ32"/>
      <c r="IR32"/>
    </row>
    <row r="33" spans="1:252" ht="13.5">
      <c r="A33" s="451"/>
      <c r="B33" s="451">
        <v>85203</v>
      </c>
      <c r="C33" s="451"/>
      <c r="D33" s="461" t="s">
        <v>198</v>
      </c>
      <c r="E33" s="439">
        <f>(G33/F33)*100</f>
        <v>46.60607817589577</v>
      </c>
      <c r="F33" s="462">
        <f>SUM(F34:F49)</f>
        <v>307000</v>
      </c>
      <c r="G33" s="463">
        <f>SUM(G34:G49)</f>
        <v>143080.66</v>
      </c>
      <c r="H33" s="463">
        <f>SUM(H34:H49)</f>
        <v>81836.38</v>
      </c>
      <c r="I33" s="463">
        <f>SUM(I36,I37)</f>
        <v>13867.73</v>
      </c>
      <c r="IO33"/>
      <c r="IP33"/>
      <c r="IQ33"/>
      <c r="IR33"/>
    </row>
    <row r="34" spans="1:252" ht="13.5">
      <c r="A34" s="472"/>
      <c r="B34" s="454"/>
      <c r="C34" s="454">
        <v>4010</v>
      </c>
      <c r="D34" s="455" t="s">
        <v>287</v>
      </c>
      <c r="E34" s="444">
        <f>(G34/F34)*100</f>
        <v>38.45857945279943</v>
      </c>
      <c r="F34" s="457">
        <v>165570</v>
      </c>
      <c r="G34" s="457">
        <f>H34</f>
        <v>63675.87</v>
      </c>
      <c r="H34" s="457">
        <v>63675.87</v>
      </c>
      <c r="I34" s="457">
        <v>0</v>
      </c>
      <c r="IO34"/>
      <c r="IP34"/>
      <c r="IQ34"/>
      <c r="IR34"/>
    </row>
    <row r="35" spans="1:252" ht="13.5">
      <c r="A35" s="472"/>
      <c r="B35" s="454"/>
      <c r="C35" s="454">
        <v>4040</v>
      </c>
      <c r="D35" s="455" t="s">
        <v>288</v>
      </c>
      <c r="E35" s="444">
        <f>(G35/F35)*100</f>
        <v>64.4303305785124</v>
      </c>
      <c r="F35" s="457">
        <v>12100</v>
      </c>
      <c r="G35" s="457">
        <f>H35</f>
        <v>7796.07</v>
      </c>
      <c r="H35" s="457">
        <v>7796.07</v>
      </c>
      <c r="I35" s="457">
        <v>0</v>
      </c>
      <c r="IO35"/>
      <c r="IP35"/>
      <c r="IQ35"/>
      <c r="IR35"/>
    </row>
    <row r="36" spans="1:252" ht="13.5">
      <c r="A36" s="472"/>
      <c r="B36" s="454"/>
      <c r="C36" s="454">
        <v>4110</v>
      </c>
      <c r="D36" s="455" t="s">
        <v>289</v>
      </c>
      <c r="E36" s="444">
        <f>(G36/F36)*100</f>
        <v>47.34805749805749</v>
      </c>
      <c r="F36" s="457">
        <v>25740</v>
      </c>
      <c r="G36" s="457">
        <f>I36</f>
        <v>12187.39</v>
      </c>
      <c r="H36" s="457">
        <v>0</v>
      </c>
      <c r="I36" s="457">
        <v>12187.39</v>
      </c>
      <c r="IO36"/>
      <c r="IP36"/>
      <c r="IQ36"/>
      <c r="IR36"/>
    </row>
    <row r="37" spans="1:252" ht="13.5">
      <c r="A37" s="472"/>
      <c r="B37" s="454"/>
      <c r="C37" s="454">
        <v>4120</v>
      </c>
      <c r="D37" s="455" t="s">
        <v>290</v>
      </c>
      <c r="E37" s="444">
        <f>(G37/F37)*100</f>
        <v>31.175139146567716</v>
      </c>
      <c r="F37" s="457">
        <v>5390</v>
      </c>
      <c r="G37" s="457">
        <f>I37</f>
        <v>1680.34</v>
      </c>
      <c r="H37" s="457">
        <v>0</v>
      </c>
      <c r="I37" s="457">
        <v>1680.34</v>
      </c>
      <c r="IO37"/>
      <c r="IP37"/>
      <c r="IQ37"/>
      <c r="IR37"/>
    </row>
    <row r="38" spans="1:252" ht="13.5">
      <c r="A38" s="472"/>
      <c r="B38" s="454"/>
      <c r="C38" s="454">
        <v>4170</v>
      </c>
      <c r="D38" s="455" t="s">
        <v>292</v>
      </c>
      <c r="E38" s="444">
        <f>(G38/F38)*100</f>
        <v>72.4786013986014</v>
      </c>
      <c r="F38" s="457">
        <v>14300</v>
      </c>
      <c r="G38" s="457">
        <f>H38</f>
        <v>10364.44</v>
      </c>
      <c r="H38" s="457">
        <v>10364.44</v>
      </c>
      <c r="I38" s="457">
        <v>0</v>
      </c>
      <c r="IO38"/>
      <c r="IP38"/>
      <c r="IQ38"/>
      <c r="IR38"/>
    </row>
    <row r="39" spans="1:252" ht="13.5">
      <c r="A39" s="472"/>
      <c r="B39" s="454"/>
      <c r="C39" s="454">
        <v>4210</v>
      </c>
      <c r="D39" s="455" t="s">
        <v>272</v>
      </c>
      <c r="E39" s="444">
        <f>(G39/F39)*100</f>
        <v>69.21666666666665</v>
      </c>
      <c r="F39" s="457">
        <v>24600</v>
      </c>
      <c r="G39" s="457">
        <v>17027.3</v>
      </c>
      <c r="H39" s="457">
        <v>0</v>
      </c>
      <c r="I39" s="457">
        <v>0</v>
      </c>
      <c r="IO39"/>
      <c r="IP39"/>
      <c r="IQ39"/>
      <c r="IR39"/>
    </row>
    <row r="40" spans="1:252" ht="13.5">
      <c r="A40" s="472"/>
      <c r="B40" s="454"/>
      <c r="C40" s="454">
        <v>4260</v>
      </c>
      <c r="D40" s="455" t="s">
        <v>339</v>
      </c>
      <c r="E40" s="444">
        <f>(G40/F40)*100</f>
        <v>78.60364758698091</v>
      </c>
      <c r="F40" s="457">
        <v>17820</v>
      </c>
      <c r="G40" s="457">
        <v>14007.17</v>
      </c>
      <c r="H40" s="457">
        <v>0</v>
      </c>
      <c r="I40" s="457">
        <v>0</v>
      </c>
      <c r="IO40"/>
      <c r="IP40"/>
      <c r="IQ40"/>
      <c r="IR40"/>
    </row>
    <row r="41" spans="1:252" ht="13.5">
      <c r="A41" s="472"/>
      <c r="B41" s="454"/>
      <c r="C41" s="454">
        <v>4270</v>
      </c>
      <c r="D41" s="455" t="s">
        <v>275</v>
      </c>
      <c r="E41" s="444">
        <f>(G41/F41)*100</f>
        <v>0</v>
      </c>
      <c r="F41" s="457">
        <v>7650</v>
      </c>
      <c r="G41" s="457">
        <v>0</v>
      </c>
      <c r="H41" s="457">
        <v>0</v>
      </c>
      <c r="I41" s="457">
        <v>0</v>
      </c>
      <c r="M41" s="473"/>
      <c r="IO41"/>
      <c r="IP41"/>
      <c r="IQ41"/>
      <c r="IR41"/>
    </row>
    <row r="42" spans="1:252" ht="13.5">
      <c r="A42" s="472"/>
      <c r="B42" s="454"/>
      <c r="C42" s="454">
        <v>4280</v>
      </c>
      <c r="D42" s="455" t="s">
        <v>294</v>
      </c>
      <c r="E42" s="444">
        <f>(G42/F42)*100</f>
        <v>99.43661971830986</v>
      </c>
      <c r="F42" s="457">
        <v>710</v>
      </c>
      <c r="G42" s="457">
        <v>706</v>
      </c>
      <c r="H42" s="457">
        <v>0</v>
      </c>
      <c r="I42" s="457">
        <v>0</v>
      </c>
      <c r="IO42"/>
      <c r="IP42"/>
      <c r="IQ42"/>
      <c r="IR42"/>
    </row>
    <row r="43" spans="1:252" ht="13.5">
      <c r="A43" s="472"/>
      <c r="B43" s="454"/>
      <c r="C43" s="454">
        <v>4300</v>
      </c>
      <c r="D43" s="455" t="s">
        <v>265</v>
      </c>
      <c r="E43" s="444">
        <f>(G43/F43)*100</f>
        <v>52.65992010652464</v>
      </c>
      <c r="F43" s="457">
        <v>15020</v>
      </c>
      <c r="G43" s="457">
        <v>7909.52</v>
      </c>
      <c r="H43" s="457">
        <v>0</v>
      </c>
      <c r="I43" s="457">
        <v>0</v>
      </c>
      <c r="IO43"/>
      <c r="IP43"/>
      <c r="IQ43"/>
      <c r="IR43"/>
    </row>
    <row r="44" spans="1:252" ht="13.5">
      <c r="A44" s="472"/>
      <c r="B44" s="454"/>
      <c r="C44" s="454">
        <v>4350</v>
      </c>
      <c r="D44" s="455" t="s">
        <v>296</v>
      </c>
      <c r="E44" s="444">
        <f>(G44/F44)*100</f>
        <v>30</v>
      </c>
      <c r="F44" s="457">
        <v>600</v>
      </c>
      <c r="G44" s="457">
        <v>180</v>
      </c>
      <c r="H44" s="457">
        <v>0</v>
      </c>
      <c r="I44" s="457">
        <v>0</v>
      </c>
      <c r="IO44"/>
      <c r="IP44"/>
      <c r="IQ44"/>
      <c r="IR44"/>
    </row>
    <row r="45" spans="1:252" ht="13.5">
      <c r="A45" s="472"/>
      <c r="B45" s="454"/>
      <c r="C45" s="454">
        <v>4370</v>
      </c>
      <c r="D45" s="455" t="s">
        <v>427</v>
      </c>
      <c r="E45" s="444">
        <f>(G45/F45)*100</f>
        <v>28.43</v>
      </c>
      <c r="F45" s="457">
        <v>2800</v>
      </c>
      <c r="G45" s="457">
        <v>796.04</v>
      </c>
      <c r="H45" s="457">
        <v>0</v>
      </c>
      <c r="I45" s="457">
        <v>0</v>
      </c>
      <c r="IO45"/>
      <c r="IP45"/>
      <c r="IQ45"/>
      <c r="IR45"/>
    </row>
    <row r="46" spans="1:252" ht="13.5">
      <c r="A46" s="472"/>
      <c r="B46" s="454"/>
      <c r="C46" s="454">
        <v>4430</v>
      </c>
      <c r="D46" s="455" t="s">
        <v>303</v>
      </c>
      <c r="E46" s="444">
        <f>(G46/F46)*100</f>
        <v>38.53076923076923</v>
      </c>
      <c r="F46" s="457">
        <v>2600</v>
      </c>
      <c r="G46" s="457">
        <v>1001.8</v>
      </c>
      <c r="H46" s="457">
        <v>0</v>
      </c>
      <c r="I46" s="457">
        <v>0</v>
      </c>
      <c r="IO46"/>
      <c r="IP46"/>
      <c r="IQ46"/>
      <c r="IR46"/>
    </row>
    <row r="47" spans="1:252" ht="19.5" customHeight="1">
      <c r="A47" s="472"/>
      <c r="B47" s="454"/>
      <c r="C47" s="454">
        <v>4440</v>
      </c>
      <c r="D47" s="455" t="s">
        <v>347</v>
      </c>
      <c r="E47" s="444">
        <f>(G47/F47)*100</f>
        <v>52.77981481481482</v>
      </c>
      <c r="F47" s="457">
        <v>10800</v>
      </c>
      <c r="G47" s="457">
        <v>5700.22</v>
      </c>
      <c r="H47" s="457">
        <v>0</v>
      </c>
      <c r="I47" s="457">
        <v>0</v>
      </c>
      <c r="IO47"/>
      <c r="IP47"/>
      <c r="IQ47"/>
      <c r="IR47"/>
    </row>
    <row r="48" spans="1:252" ht="26.25">
      <c r="A48" s="472"/>
      <c r="B48" s="454"/>
      <c r="C48" s="454">
        <v>4700</v>
      </c>
      <c r="D48" s="455" t="s">
        <v>306</v>
      </c>
      <c r="E48" s="444">
        <f>(G48/F48)*100</f>
        <v>5</v>
      </c>
      <c r="F48" s="457">
        <v>800</v>
      </c>
      <c r="G48" s="457">
        <v>40</v>
      </c>
      <c r="H48" s="457">
        <v>0</v>
      </c>
      <c r="I48" s="457">
        <v>0</v>
      </c>
      <c r="IO48"/>
      <c r="IP48"/>
      <c r="IQ48"/>
      <c r="IR48"/>
    </row>
    <row r="49" spans="1:252" ht="26.25">
      <c r="A49" s="472"/>
      <c r="B49" s="454"/>
      <c r="C49" s="454">
        <v>4740</v>
      </c>
      <c r="D49" s="455" t="s">
        <v>428</v>
      </c>
      <c r="E49" s="444">
        <f>(G49/F49)*100</f>
        <v>1.7000000000000002</v>
      </c>
      <c r="F49" s="457">
        <v>500</v>
      </c>
      <c r="G49" s="457">
        <v>8.5</v>
      </c>
      <c r="H49" s="457">
        <v>0</v>
      </c>
      <c r="I49" s="457">
        <v>0</v>
      </c>
      <c r="IO49"/>
      <c r="IP49"/>
      <c r="IQ49"/>
      <c r="IR49"/>
    </row>
    <row r="50" spans="1:252" ht="31.5" customHeight="1">
      <c r="A50" s="474"/>
      <c r="B50" s="451">
        <v>85212</v>
      </c>
      <c r="C50" s="451"/>
      <c r="D50" s="461" t="s">
        <v>429</v>
      </c>
      <c r="E50" s="439">
        <f>(G50/F50)*100</f>
        <v>43.05964238995932</v>
      </c>
      <c r="F50" s="462">
        <f>SUM(F51+F52+F53+F54+F55+F56+F57+F58+F59+F60+F61+F62+F63+F64+F65+F66+F67)</f>
        <v>5657000</v>
      </c>
      <c r="G50" s="462">
        <f>SUM(G51+G52+G53+G54+G55+G56+G57+G58+G59+G60+G61+G62+G63+G64+G65+G66+G67)</f>
        <v>2435883.969999999</v>
      </c>
      <c r="H50" s="462">
        <f>SUM(H51+H52+H53+H54+H55+H56+H57+H58+H59+H60+H61+H62+H63+H64+H65+H66+H67)</f>
        <v>67473.85</v>
      </c>
      <c r="I50" s="462">
        <f>SUM(I51+I52+I53+I54+I55+I56+I57+I58+I59+I60+I61+I62+I63+I64+I65+I66+I67)</f>
        <v>23628.14</v>
      </c>
      <c r="IO50"/>
      <c r="IP50"/>
      <c r="IQ50"/>
      <c r="IR50"/>
    </row>
    <row r="51" spans="1:252" ht="13.5">
      <c r="A51" s="472"/>
      <c r="B51" s="454"/>
      <c r="C51" s="454">
        <v>3110</v>
      </c>
      <c r="D51" s="455" t="s">
        <v>381</v>
      </c>
      <c r="E51" s="444">
        <f>(G51/F51)*100</f>
        <v>43.468088757063214</v>
      </c>
      <c r="F51" s="456">
        <v>5326900</v>
      </c>
      <c r="G51" s="456">
        <v>2315501.62</v>
      </c>
      <c r="H51" s="457">
        <v>0</v>
      </c>
      <c r="I51" s="457">
        <v>0</v>
      </c>
      <c r="IO51"/>
      <c r="IP51"/>
      <c r="IQ51"/>
      <c r="IR51"/>
    </row>
    <row r="52" spans="1:252" ht="13.5">
      <c r="A52" s="472"/>
      <c r="B52" s="454"/>
      <c r="C52" s="454">
        <v>4010</v>
      </c>
      <c r="D52" s="455" t="s">
        <v>287</v>
      </c>
      <c r="E52" s="444">
        <f>(G52/F52)*100</f>
        <v>29.09960921843687</v>
      </c>
      <c r="F52" s="456">
        <v>199600</v>
      </c>
      <c r="G52" s="456">
        <f>H52</f>
        <v>58082.82</v>
      </c>
      <c r="H52" s="456">
        <v>58082.82</v>
      </c>
      <c r="I52" s="457">
        <v>0</v>
      </c>
      <c r="IO52"/>
      <c r="IP52"/>
      <c r="IQ52"/>
      <c r="IR52"/>
    </row>
    <row r="53" spans="1:252" ht="13.5">
      <c r="A53" s="472"/>
      <c r="B53" s="454"/>
      <c r="C53" s="454">
        <v>4040</v>
      </c>
      <c r="D53" s="455" t="s">
        <v>288</v>
      </c>
      <c r="E53" s="444">
        <f>(G53/F53)*100</f>
        <v>85.373</v>
      </c>
      <c r="F53" s="456">
        <v>11000</v>
      </c>
      <c r="G53" s="456">
        <f>H53</f>
        <v>9391.03</v>
      </c>
      <c r="H53" s="456">
        <v>9391.03</v>
      </c>
      <c r="I53" s="457">
        <v>0</v>
      </c>
      <c r="IO53"/>
      <c r="IP53"/>
      <c r="IQ53"/>
      <c r="IR53"/>
    </row>
    <row r="54" spans="1:252" ht="13.5">
      <c r="A54" s="472"/>
      <c r="B54" s="454"/>
      <c r="C54" s="454">
        <v>4110</v>
      </c>
      <c r="D54" s="455" t="s">
        <v>289</v>
      </c>
      <c r="E54" s="444">
        <f>(G54/F54)*100</f>
        <v>31.178033707865165</v>
      </c>
      <c r="F54" s="456">
        <v>71200</v>
      </c>
      <c r="G54" s="456">
        <f>I54</f>
        <v>22198.76</v>
      </c>
      <c r="H54" s="457">
        <v>0</v>
      </c>
      <c r="I54" s="457">
        <v>22198.76</v>
      </c>
      <c r="IO54"/>
      <c r="IP54"/>
      <c r="IQ54"/>
      <c r="IR54"/>
    </row>
    <row r="55" spans="1:252" ht="13.5">
      <c r="A55" s="472"/>
      <c r="B55" s="454"/>
      <c r="C55" s="454">
        <v>4120</v>
      </c>
      <c r="D55" s="455" t="s">
        <v>290</v>
      </c>
      <c r="E55" s="444">
        <f>(G55/F55)*100</f>
        <v>27.488076923076925</v>
      </c>
      <c r="F55" s="456">
        <v>5200</v>
      </c>
      <c r="G55" s="456">
        <f>I55</f>
        <v>1429.38</v>
      </c>
      <c r="H55" s="457">
        <v>0</v>
      </c>
      <c r="I55" s="457">
        <v>1429.38</v>
      </c>
      <c r="IO55"/>
      <c r="IP55"/>
      <c r="IQ55"/>
      <c r="IR55"/>
    </row>
    <row r="56" spans="1:252" ht="13.5">
      <c r="A56" s="472"/>
      <c r="B56" s="454"/>
      <c r="C56" s="454">
        <v>4210</v>
      </c>
      <c r="D56" s="455" t="s">
        <v>272</v>
      </c>
      <c r="E56" s="444">
        <f>(G56/F56)*100</f>
        <v>98.46083333333333</v>
      </c>
      <c r="F56" s="456">
        <v>6000</v>
      </c>
      <c r="G56" s="456">
        <v>5907.65</v>
      </c>
      <c r="H56" s="457">
        <v>0</v>
      </c>
      <c r="I56" s="457">
        <v>0</v>
      </c>
      <c r="IO56"/>
      <c r="IP56"/>
      <c r="IQ56"/>
      <c r="IR56"/>
    </row>
    <row r="57" spans="1:252" ht="13.5">
      <c r="A57" s="472"/>
      <c r="B57" s="454"/>
      <c r="C57" s="454">
        <v>4280</v>
      </c>
      <c r="D57" s="455" t="s">
        <v>340</v>
      </c>
      <c r="E57" s="444">
        <f>(G57/F57)*100</f>
        <v>100</v>
      </c>
      <c r="F57" s="456">
        <v>110</v>
      </c>
      <c r="G57" s="456">
        <v>110</v>
      </c>
      <c r="H57" s="457">
        <v>0</v>
      </c>
      <c r="I57" s="457">
        <v>0</v>
      </c>
      <c r="IO57"/>
      <c r="IP57"/>
      <c r="IQ57"/>
      <c r="IR57"/>
    </row>
    <row r="58" spans="1:252" ht="15">
      <c r="A58" s="332"/>
      <c r="B58" s="333"/>
      <c r="C58" s="333"/>
      <c r="D58" s="334"/>
      <c r="E58" s="334"/>
      <c r="F58" s="334"/>
      <c r="G58" s="409"/>
      <c r="H58" s="409"/>
      <c r="I58" s="409" t="s">
        <v>426</v>
      </c>
      <c r="IO58"/>
      <c r="IP58"/>
      <c r="IQ58"/>
      <c r="IR58"/>
    </row>
    <row r="59" spans="1:252" ht="13.5">
      <c r="A59" s="472"/>
      <c r="B59" s="454"/>
      <c r="C59" s="454">
        <v>4300</v>
      </c>
      <c r="D59" s="455" t="s">
        <v>265</v>
      </c>
      <c r="E59" s="444">
        <f>(G59/F59)*100</f>
        <v>78.84484848484848</v>
      </c>
      <c r="F59" s="456">
        <v>16500</v>
      </c>
      <c r="G59" s="456">
        <v>13009.4</v>
      </c>
      <c r="H59" s="457">
        <v>0</v>
      </c>
      <c r="I59" s="457">
        <v>0</v>
      </c>
      <c r="IO59"/>
      <c r="IP59"/>
      <c r="IQ59"/>
      <c r="IR59"/>
    </row>
    <row r="60" spans="1:252" ht="13.5">
      <c r="A60" s="472"/>
      <c r="B60" s="454"/>
      <c r="C60" s="454">
        <v>4370</v>
      </c>
      <c r="D60" s="455" t="s">
        <v>427</v>
      </c>
      <c r="E60" s="444">
        <f>(G60/F60)*100</f>
        <v>40.334</v>
      </c>
      <c r="F60" s="456">
        <v>2500</v>
      </c>
      <c r="G60" s="456">
        <v>1008.35</v>
      </c>
      <c r="H60" s="457">
        <v>0</v>
      </c>
      <c r="I60" s="457">
        <v>0</v>
      </c>
      <c r="IO60"/>
      <c r="IP60"/>
      <c r="IQ60"/>
      <c r="IR60"/>
    </row>
    <row r="61" spans="1:252" ht="13.5">
      <c r="A61" s="472"/>
      <c r="B61" s="454"/>
      <c r="C61" s="454">
        <v>4380</v>
      </c>
      <c r="D61" s="455" t="s">
        <v>299</v>
      </c>
      <c r="E61" s="444">
        <f>(G61/F61)*100</f>
        <v>0</v>
      </c>
      <c r="F61" s="456">
        <v>300</v>
      </c>
      <c r="G61" s="456">
        <v>0</v>
      </c>
      <c r="H61" s="457">
        <v>0</v>
      </c>
      <c r="I61" s="457">
        <v>0</v>
      </c>
      <c r="IO61"/>
      <c r="IP61"/>
      <c r="IQ61"/>
      <c r="IR61"/>
    </row>
    <row r="62" spans="1:252" ht="13.5">
      <c r="A62" s="472"/>
      <c r="B62" s="454"/>
      <c r="C62" s="454">
        <v>4410</v>
      </c>
      <c r="D62" s="455" t="s">
        <v>301</v>
      </c>
      <c r="E62" s="444">
        <f>(G62/F62)*100</f>
        <v>24.211000000000002</v>
      </c>
      <c r="F62" s="456">
        <v>1000</v>
      </c>
      <c r="G62" s="456">
        <v>242.11</v>
      </c>
      <c r="H62" s="457">
        <v>0</v>
      </c>
      <c r="I62" s="457">
        <v>0</v>
      </c>
      <c r="IO62"/>
      <c r="IP62"/>
      <c r="IQ62"/>
      <c r="IR62"/>
    </row>
    <row r="63" spans="1:252" ht="13.5">
      <c r="A63" s="472"/>
      <c r="B63" s="454"/>
      <c r="C63" s="454">
        <v>4430</v>
      </c>
      <c r="D63" s="455" t="s">
        <v>303</v>
      </c>
      <c r="E63" s="444">
        <f>(G63/F63)*100</f>
        <v>34.111999999999995</v>
      </c>
      <c r="F63" s="456">
        <v>2500</v>
      </c>
      <c r="G63" s="456">
        <v>852.8</v>
      </c>
      <c r="H63" s="457">
        <v>0</v>
      </c>
      <c r="I63" s="457">
        <v>0</v>
      </c>
      <c r="IO63"/>
      <c r="IP63"/>
      <c r="IQ63"/>
      <c r="IR63"/>
    </row>
    <row r="64" spans="1:252" ht="13.5">
      <c r="A64" s="472"/>
      <c r="B64" s="454"/>
      <c r="C64" s="454">
        <v>4440</v>
      </c>
      <c r="D64" s="455" t="s">
        <v>304</v>
      </c>
      <c r="E64" s="444">
        <f>(G64/F64)*100</f>
        <v>62.502500000000005</v>
      </c>
      <c r="F64" s="456">
        <v>6000</v>
      </c>
      <c r="G64" s="456">
        <v>3750.15</v>
      </c>
      <c r="H64" s="457">
        <v>0</v>
      </c>
      <c r="I64" s="457">
        <v>0</v>
      </c>
      <c r="IO64"/>
      <c r="IP64"/>
      <c r="IQ64"/>
      <c r="IR64"/>
    </row>
    <row r="65" spans="1:252" ht="26.25">
      <c r="A65" s="472"/>
      <c r="B65" s="454"/>
      <c r="C65" s="454">
        <v>4700</v>
      </c>
      <c r="D65" s="455" t="s">
        <v>379</v>
      </c>
      <c r="E65" s="444">
        <f>(G65/F65)*100</f>
        <v>36.225</v>
      </c>
      <c r="F65" s="456">
        <v>4000</v>
      </c>
      <c r="G65" s="456">
        <v>1449</v>
      </c>
      <c r="H65" s="457">
        <v>0</v>
      </c>
      <c r="I65" s="457">
        <v>0</v>
      </c>
      <c r="IO65"/>
      <c r="IP65"/>
      <c r="IQ65"/>
      <c r="IR65"/>
    </row>
    <row r="66" spans="1:252" ht="26.25">
      <c r="A66" s="472"/>
      <c r="B66" s="454"/>
      <c r="C66" s="454">
        <v>4740</v>
      </c>
      <c r="D66" s="455" t="s">
        <v>307</v>
      </c>
      <c r="E66" s="444">
        <f>(G66/F66)*100</f>
        <v>38.05</v>
      </c>
      <c r="F66" s="456">
        <v>2000</v>
      </c>
      <c r="G66" s="456">
        <v>761</v>
      </c>
      <c r="H66" s="457">
        <v>0</v>
      </c>
      <c r="I66" s="457">
        <v>0</v>
      </c>
      <c r="IO66"/>
      <c r="IP66"/>
      <c r="IQ66"/>
      <c r="IR66"/>
    </row>
    <row r="67" spans="1:252" ht="19.5" customHeight="1">
      <c r="A67" s="472"/>
      <c r="B67" s="454"/>
      <c r="C67" s="454">
        <v>4750</v>
      </c>
      <c r="D67" s="455" t="s">
        <v>308</v>
      </c>
      <c r="E67" s="444">
        <f>(G67/F67)*100</f>
        <v>99.99543378995435</v>
      </c>
      <c r="F67" s="456">
        <v>2190</v>
      </c>
      <c r="G67" s="456">
        <v>2189.9</v>
      </c>
      <c r="H67" s="457">
        <v>0</v>
      </c>
      <c r="I67" s="457">
        <v>0</v>
      </c>
      <c r="IO67"/>
      <c r="IP67"/>
      <c r="IQ67"/>
      <c r="IR67"/>
    </row>
    <row r="68" spans="1:252" ht="30" customHeight="1">
      <c r="A68" s="474"/>
      <c r="B68" s="451">
        <v>85213</v>
      </c>
      <c r="C68" s="451"/>
      <c r="D68" s="475" t="s">
        <v>430</v>
      </c>
      <c r="E68" s="439">
        <f>(G68/F68)*100</f>
        <v>33.99448979591836</v>
      </c>
      <c r="F68" s="462">
        <f>SUM(F69)</f>
        <v>49000</v>
      </c>
      <c r="G68" s="463">
        <f>SUM(G69)</f>
        <v>16657.3</v>
      </c>
      <c r="H68" s="463">
        <f>H69</f>
        <v>0</v>
      </c>
      <c r="I68" s="463">
        <f>SUM(I69)</f>
        <v>0</v>
      </c>
      <c r="IO68"/>
      <c r="IP68"/>
      <c r="IQ68"/>
      <c r="IR68"/>
    </row>
    <row r="69" spans="1:252" ht="13.5">
      <c r="A69" s="472"/>
      <c r="B69" s="454"/>
      <c r="C69" s="454">
        <v>4130</v>
      </c>
      <c r="D69" s="455" t="s">
        <v>431</v>
      </c>
      <c r="E69" s="444">
        <f>(G69/F69)*100</f>
        <v>33.99448979591836</v>
      </c>
      <c r="F69" s="456">
        <v>49000</v>
      </c>
      <c r="G69" s="457">
        <v>16657.3</v>
      </c>
      <c r="H69" s="457">
        <v>0</v>
      </c>
      <c r="I69" s="457">
        <v>0</v>
      </c>
      <c r="IO69"/>
      <c r="IP69"/>
      <c r="IQ69"/>
      <c r="IR69"/>
    </row>
    <row r="70" spans="1:252" ht="26.25">
      <c r="A70" s="474"/>
      <c r="B70" s="451">
        <v>85214</v>
      </c>
      <c r="C70" s="451"/>
      <c r="D70" s="461" t="s">
        <v>380</v>
      </c>
      <c r="E70" s="439">
        <f>(G70/F70)*100</f>
        <v>50.36291202346042</v>
      </c>
      <c r="F70" s="462">
        <f>SUM(F71)</f>
        <v>341000</v>
      </c>
      <c r="G70" s="463">
        <f>G71</f>
        <v>171737.53</v>
      </c>
      <c r="H70" s="463">
        <f>H71</f>
        <v>0</v>
      </c>
      <c r="I70" s="463">
        <f>I71</f>
        <v>0</v>
      </c>
      <c r="IO70"/>
      <c r="IP70"/>
      <c r="IQ70"/>
      <c r="IR70"/>
    </row>
    <row r="71" spans="1:252" ht="13.5">
      <c r="A71" s="472"/>
      <c r="B71" s="454"/>
      <c r="C71" s="454">
        <v>3110</v>
      </c>
      <c r="D71" s="455" t="s">
        <v>381</v>
      </c>
      <c r="E71" s="444">
        <f>(G71/F71)*100</f>
        <v>50.36291202346042</v>
      </c>
      <c r="F71" s="456">
        <v>341000</v>
      </c>
      <c r="G71" s="457">
        <v>171737.53</v>
      </c>
      <c r="H71" s="457">
        <v>0</v>
      </c>
      <c r="I71" s="457">
        <v>0</v>
      </c>
      <c r="IO71"/>
      <c r="IP71"/>
      <c r="IQ71"/>
      <c r="IR71"/>
    </row>
    <row r="72" spans="1:252" ht="19.5" customHeight="1">
      <c r="A72" s="476"/>
      <c r="B72" s="476">
        <v>85228</v>
      </c>
      <c r="C72" s="476"/>
      <c r="D72" s="477" t="s">
        <v>155</v>
      </c>
      <c r="E72" s="439">
        <f>(G72/F72)*100</f>
        <v>47.43388059701493</v>
      </c>
      <c r="F72" s="478">
        <f>SUM(F73:F82)</f>
        <v>67000</v>
      </c>
      <c r="G72" s="479">
        <f>SUM(G73:G82)</f>
        <v>31780.7</v>
      </c>
      <c r="H72" s="479">
        <f>SUM(H74:H78)+SUM(H79:H82)</f>
        <v>25771.3</v>
      </c>
      <c r="I72" s="479">
        <f>SUM(I74:I78)+SUM(I79:I82)</f>
        <v>4239.18</v>
      </c>
      <c r="IO72"/>
      <c r="IP72"/>
      <c r="IQ72"/>
      <c r="IR72"/>
    </row>
    <row r="73" spans="1:252" ht="13.5">
      <c r="A73" s="476"/>
      <c r="B73" s="476"/>
      <c r="C73" s="480">
        <v>3020</v>
      </c>
      <c r="D73" s="481" t="s">
        <v>392</v>
      </c>
      <c r="E73" s="444">
        <f>(G73/F73)*100</f>
        <v>100</v>
      </c>
      <c r="F73" s="482">
        <v>80</v>
      </c>
      <c r="G73" s="483">
        <v>80</v>
      </c>
      <c r="H73" s="483">
        <v>0</v>
      </c>
      <c r="I73" s="483">
        <v>0</v>
      </c>
      <c r="IO73"/>
      <c r="IP73"/>
      <c r="IQ73"/>
      <c r="IR73"/>
    </row>
    <row r="74" spans="1:252" ht="13.5">
      <c r="A74" s="484"/>
      <c r="B74" s="484"/>
      <c r="C74" s="484">
        <v>4010</v>
      </c>
      <c r="D74" s="485" t="s">
        <v>337</v>
      </c>
      <c r="E74" s="444">
        <f>(G74/F74)*100</f>
        <v>44.315951661631416</v>
      </c>
      <c r="F74" s="471">
        <v>49650</v>
      </c>
      <c r="G74" s="457">
        <f>H74</f>
        <v>22002.87</v>
      </c>
      <c r="H74" s="486">
        <v>22002.87</v>
      </c>
      <c r="I74" s="457">
        <v>0</v>
      </c>
      <c r="IO74"/>
      <c r="IP74"/>
      <c r="IQ74"/>
      <c r="IR74"/>
    </row>
    <row r="75" spans="1:252" ht="15">
      <c r="A75" s="484"/>
      <c r="B75" s="484"/>
      <c r="C75" s="484">
        <v>4040</v>
      </c>
      <c r="D75" s="366" t="s">
        <v>288</v>
      </c>
      <c r="E75" s="444">
        <f>(G75/F75)*100</f>
        <v>100.01141188959659</v>
      </c>
      <c r="F75" s="471">
        <v>3768</v>
      </c>
      <c r="G75" s="457">
        <f>H75</f>
        <v>3768.43</v>
      </c>
      <c r="H75" s="486">
        <v>3768.43</v>
      </c>
      <c r="I75" s="457">
        <v>0</v>
      </c>
      <c r="IO75"/>
      <c r="IP75"/>
      <c r="IQ75"/>
      <c r="IR75"/>
    </row>
    <row r="76" spans="1:252" ht="15">
      <c r="A76" s="484"/>
      <c r="B76" s="484"/>
      <c r="C76" s="484">
        <v>4110</v>
      </c>
      <c r="D76" s="366" t="s">
        <v>289</v>
      </c>
      <c r="E76" s="444">
        <f>(G76/F76)*100</f>
        <v>47.5964935064935</v>
      </c>
      <c r="F76" s="471">
        <v>7700</v>
      </c>
      <c r="G76" s="457">
        <f>I76</f>
        <v>3664.93</v>
      </c>
      <c r="H76" s="457">
        <v>0</v>
      </c>
      <c r="I76" s="486">
        <v>3664.93</v>
      </c>
      <c r="IO76"/>
      <c r="IP76"/>
      <c r="IQ76"/>
      <c r="IR76"/>
    </row>
    <row r="77" spans="1:252" ht="15">
      <c r="A77" s="484"/>
      <c r="B77" s="484"/>
      <c r="C77" s="484">
        <v>4120</v>
      </c>
      <c r="D77" s="366" t="s">
        <v>290</v>
      </c>
      <c r="E77" s="444">
        <f>(G77/F77)*100</f>
        <v>45.39525691699605</v>
      </c>
      <c r="F77" s="471">
        <v>1265</v>
      </c>
      <c r="G77" s="457">
        <f>I77</f>
        <v>574.25</v>
      </c>
      <c r="H77" s="457">
        <v>0</v>
      </c>
      <c r="I77" s="486">
        <v>574.25</v>
      </c>
      <c r="IO77"/>
      <c r="IP77"/>
      <c r="IQ77"/>
      <c r="IR77"/>
    </row>
    <row r="78" spans="1:252" ht="15">
      <c r="A78" s="484"/>
      <c r="B78" s="484"/>
      <c r="C78" s="484">
        <v>4210</v>
      </c>
      <c r="D78" s="366" t="s">
        <v>272</v>
      </c>
      <c r="E78" s="444">
        <f>(G78/F78)*100</f>
        <v>30.472491909385113</v>
      </c>
      <c r="F78" s="471">
        <v>309</v>
      </c>
      <c r="G78" s="457">
        <v>94.16</v>
      </c>
      <c r="H78" s="457">
        <v>0</v>
      </c>
      <c r="I78" s="457">
        <v>0</v>
      </c>
      <c r="IO78"/>
      <c r="IP78"/>
      <c r="IQ78"/>
      <c r="IR78"/>
    </row>
    <row r="79" spans="1:252" ht="13.5">
      <c r="A79" s="484"/>
      <c r="B79" s="484"/>
      <c r="C79" s="484">
        <v>4280</v>
      </c>
      <c r="D79" s="485" t="s">
        <v>432</v>
      </c>
      <c r="E79" s="444">
        <f>(G79/F79)*100</f>
        <v>93.20388349514563</v>
      </c>
      <c r="F79" s="471">
        <v>103</v>
      </c>
      <c r="G79" s="457">
        <v>96</v>
      </c>
      <c r="H79" s="445">
        <v>0</v>
      </c>
      <c r="I79" s="445">
        <v>0</v>
      </c>
      <c r="IO79"/>
      <c r="IP79"/>
      <c r="IQ79"/>
      <c r="IR79"/>
    </row>
    <row r="80" spans="1:252" ht="13.5">
      <c r="A80" s="484"/>
      <c r="B80" s="484"/>
      <c r="C80" s="484">
        <v>4300</v>
      </c>
      <c r="D80" s="485" t="s">
        <v>366</v>
      </c>
      <c r="E80" s="444">
        <f>(G80/F80)*100</f>
        <v>0</v>
      </c>
      <c r="F80" s="471">
        <v>1612</v>
      </c>
      <c r="G80" s="457">
        <v>0</v>
      </c>
      <c r="H80" s="457">
        <v>0</v>
      </c>
      <c r="I80" s="457">
        <v>0</v>
      </c>
      <c r="IO80"/>
      <c r="IP80"/>
      <c r="IQ80"/>
      <c r="IR80"/>
    </row>
    <row r="81" spans="1:252" ht="13.5">
      <c r="A81" s="484"/>
      <c r="B81" s="484"/>
      <c r="C81" s="484">
        <v>4410</v>
      </c>
      <c r="D81" s="485" t="s">
        <v>301</v>
      </c>
      <c r="E81" s="444">
        <f>(G81/F81)*100</f>
        <v>0</v>
      </c>
      <c r="F81" s="471">
        <v>412</v>
      </c>
      <c r="G81" s="457">
        <v>0</v>
      </c>
      <c r="H81" s="457">
        <v>0</v>
      </c>
      <c r="I81" s="457">
        <v>0</v>
      </c>
      <c r="IO81"/>
      <c r="IP81"/>
      <c r="IQ81"/>
      <c r="IR81"/>
    </row>
    <row r="82" spans="1:252" ht="19.5" customHeight="1">
      <c r="A82" s="487"/>
      <c r="B82" s="487"/>
      <c r="C82" s="487">
        <v>4440</v>
      </c>
      <c r="D82" s="488" t="s">
        <v>304</v>
      </c>
      <c r="E82" s="444">
        <f>(G82/F82)*100</f>
        <v>71.39742979533555</v>
      </c>
      <c r="F82" s="489">
        <v>2101</v>
      </c>
      <c r="G82" s="490">
        <v>1500.06</v>
      </c>
      <c r="H82" s="490">
        <v>0</v>
      </c>
      <c r="I82" s="490">
        <v>0</v>
      </c>
      <c r="IO82"/>
      <c r="IP82"/>
      <c r="IQ82"/>
      <c r="IR82"/>
    </row>
    <row r="83" spans="1:252" ht="13.5">
      <c r="A83" s="491" t="s">
        <v>186</v>
      </c>
      <c r="B83" s="491"/>
      <c r="C83" s="491"/>
      <c r="D83" s="491"/>
      <c r="E83" s="492">
        <f>(G83/F83)*100</f>
        <v>45.353854400286416</v>
      </c>
      <c r="F83" s="493">
        <f>SUM(F32,F20,F13,F9)</f>
        <v>6762078.55</v>
      </c>
      <c r="G83" s="493">
        <f>SUM(G32,G20,G13,G9)</f>
        <v>3066863.259999999</v>
      </c>
      <c r="H83" s="493">
        <f>SUM(H32,H20,H13,H9)</f>
        <v>244122.15</v>
      </c>
      <c r="I83" s="493">
        <f>SUM(I32,I20,I13,I9)</f>
        <v>56200.7</v>
      </c>
      <c r="IO83"/>
      <c r="IP83"/>
      <c r="IQ83"/>
      <c r="IR83"/>
    </row>
    <row r="84" spans="5:9" ht="13.5">
      <c r="E84" s="494"/>
      <c r="F84" s="494"/>
      <c r="G84" s="494"/>
      <c r="H84" s="495"/>
      <c r="I84" s="495"/>
    </row>
  </sheetData>
  <mergeCells count="13">
    <mergeCell ref="G1:I1"/>
    <mergeCell ref="A3:I3"/>
    <mergeCell ref="E4:I4"/>
    <mergeCell ref="A5:A7"/>
    <mergeCell ref="B5:B7"/>
    <mergeCell ref="C5:C7"/>
    <mergeCell ref="D5:D7"/>
    <mergeCell ref="E5:E7"/>
    <mergeCell ref="F5:F7"/>
    <mergeCell ref="G5:I5"/>
    <mergeCell ref="G6:G7"/>
    <mergeCell ref="H6:I6"/>
    <mergeCell ref="A83:D83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5"/>
  <rowBreaks count="2" manualBreakCount="2">
    <brk id="25" max="255" man="1"/>
    <brk id="5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"/>
  <sheetViews>
    <sheetView showGridLines="0" defaultGridColor="0" view="pageBreakPreview" zoomScale="80" zoomScaleSheetLayoutView="80" colorId="15" workbookViewId="0" topLeftCell="A1">
      <selection activeCell="I14" activeCellId="1" sqref="A1:E27 I14"/>
    </sheetView>
  </sheetViews>
  <sheetFormatPr defaultColWidth="9.00390625" defaultRowHeight="12.75"/>
  <cols>
    <col min="1" max="1" width="5.50390625" style="415" customWidth="1"/>
    <col min="2" max="2" width="7.75390625" style="415" customWidth="1"/>
    <col min="3" max="3" width="6.875" style="415" customWidth="1"/>
    <col min="4" max="4" width="60.75390625" style="416" customWidth="1"/>
    <col min="5" max="5" width="8.75390625" style="416" customWidth="1"/>
    <col min="6" max="6" width="13.75390625" style="416" customWidth="1"/>
    <col min="7" max="7" width="12.75390625" style="262" customWidth="1"/>
    <col min="8" max="9" width="12.75390625" style="263" customWidth="1"/>
    <col min="10" max="252" width="9.00390625" style="263" customWidth="1"/>
    <col min="253" max="16384" width="9.125" style="150" customWidth="1"/>
  </cols>
  <sheetData>
    <row r="1" spans="1:252" ht="30" customHeight="1">
      <c r="A1" s="150"/>
      <c r="B1" s="150"/>
      <c r="C1" s="417"/>
      <c r="D1" s="417"/>
      <c r="E1" s="417"/>
      <c r="F1" s="6" t="s">
        <v>433</v>
      </c>
      <c r="G1" s="6"/>
      <c r="H1" s="6"/>
      <c r="I1" s="6"/>
      <c r="IP1" s="150"/>
      <c r="IQ1" s="150"/>
      <c r="IR1" s="150"/>
    </row>
    <row r="2" spans="2:252" ht="30" customHeight="1">
      <c r="B2" s="417"/>
      <c r="C2" s="417"/>
      <c r="D2" s="417"/>
      <c r="E2" s="417"/>
      <c r="F2" s="417"/>
      <c r="G2" s="417"/>
      <c r="H2" s="417"/>
      <c r="I2" s="417"/>
      <c r="IP2" s="150"/>
      <c r="IQ2" s="150"/>
      <c r="IR2" s="150"/>
    </row>
    <row r="3" spans="1:252" ht="69.75" customHeight="1">
      <c r="A3" s="153" t="s">
        <v>434</v>
      </c>
      <c r="B3" s="153"/>
      <c r="C3" s="153"/>
      <c r="D3" s="153"/>
      <c r="E3" s="153"/>
      <c r="F3" s="153"/>
      <c r="G3" s="153"/>
      <c r="H3" s="153"/>
      <c r="I3" s="153"/>
      <c r="IP3" s="150"/>
      <c r="IQ3" s="150"/>
      <c r="IR3" s="150"/>
    </row>
    <row r="4" spans="1:252" ht="39.75" customHeight="1">
      <c r="A4" s="153"/>
      <c r="B4" s="153"/>
      <c r="C4" s="153"/>
      <c r="D4" s="153"/>
      <c r="E4" s="153"/>
      <c r="F4" s="153"/>
      <c r="G4" s="153"/>
      <c r="H4" s="153"/>
      <c r="I4" s="153"/>
      <c r="IP4" s="150"/>
      <c r="IQ4" s="150"/>
      <c r="IR4" s="150"/>
    </row>
    <row r="5" spans="5:252" ht="13.5">
      <c r="E5" s="496" t="s">
        <v>2</v>
      </c>
      <c r="F5" s="496"/>
      <c r="G5" s="496"/>
      <c r="H5" s="496"/>
      <c r="I5" s="496"/>
      <c r="IP5" s="150"/>
      <c r="IQ5" s="150"/>
      <c r="IR5" s="150"/>
    </row>
    <row r="6" spans="1:249" s="424" customFormat="1" ht="14.25" customHeight="1">
      <c r="A6" s="288" t="s">
        <v>3</v>
      </c>
      <c r="B6" s="288" t="s">
        <v>32</v>
      </c>
      <c r="C6" s="288" t="s">
        <v>33</v>
      </c>
      <c r="D6" s="497" t="s">
        <v>250</v>
      </c>
      <c r="E6" s="288" t="s">
        <v>7</v>
      </c>
      <c r="F6" s="498" t="s">
        <v>5</v>
      </c>
      <c r="G6" s="499" t="s">
        <v>252</v>
      </c>
      <c r="H6" s="499"/>
      <c r="I6" s="499"/>
      <c r="IO6" s="150"/>
    </row>
    <row r="7" spans="1:249" s="424" customFormat="1" ht="14.25" customHeight="1">
      <c r="A7" s="288"/>
      <c r="B7" s="288"/>
      <c r="C7" s="288"/>
      <c r="D7" s="497"/>
      <c r="E7" s="288"/>
      <c r="F7" s="498"/>
      <c r="G7" s="498" t="s">
        <v>420</v>
      </c>
      <c r="H7" s="499" t="s">
        <v>254</v>
      </c>
      <c r="I7" s="499"/>
      <c r="IO7" s="150"/>
    </row>
    <row r="8" spans="1:249" s="424" customFormat="1" ht="54.75" customHeight="1">
      <c r="A8" s="288"/>
      <c r="B8" s="288"/>
      <c r="C8" s="288"/>
      <c r="D8" s="497"/>
      <c r="E8" s="288"/>
      <c r="F8" s="498"/>
      <c r="G8" s="498"/>
      <c r="H8" s="498" t="s">
        <v>256</v>
      </c>
      <c r="I8" s="498" t="s">
        <v>435</v>
      </c>
      <c r="IO8" s="150"/>
    </row>
    <row r="9" spans="1:252" ht="12.75" customHeight="1">
      <c r="A9" s="500">
        <v>1</v>
      </c>
      <c r="B9" s="500">
        <v>2</v>
      </c>
      <c r="C9" s="500">
        <v>3</v>
      </c>
      <c r="D9" s="501">
        <v>4</v>
      </c>
      <c r="E9" s="502">
        <v>5</v>
      </c>
      <c r="F9" s="503">
        <v>6</v>
      </c>
      <c r="G9" s="503">
        <v>7</v>
      </c>
      <c r="H9" s="503">
        <v>8</v>
      </c>
      <c r="I9" s="503">
        <v>9</v>
      </c>
      <c r="IO9" s="150"/>
      <c r="IP9" s="150"/>
      <c r="IQ9" s="150"/>
      <c r="IR9" s="150"/>
    </row>
    <row r="10" spans="1:256" s="433" customFormat="1" ht="19.5" customHeight="1">
      <c r="A10" s="504">
        <v>710</v>
      </c>
      <c r="B10" s="504"/>
      <c r="C10" s="504"/>
      <c r="D10" s="505" t="s">
        <v>207</v>
      </c>
      <c r="E10" s="506">
        <v>0</v>
      </c>
      <c r="F10" s="52">
        <v>6100</v>
      </c>
      <c r="G10" s="52">
        <v>0</v>
      </c>
      <c r="H10" s="52"/>
      <c r="I10" s="52"/>
      <c r="IO10" s="507"/>
      <c r="IP10" s="507"/>
      <c r="IQ10" s="507"/>
      <c r="IR10" s="507"/>
      <c r="IS10" s="507"/>
      <c r="IT10" s="507"/>
      <c r="IU10" s="507"/>
      <c r="IV10" s="507"/>
    </row>
    <row r="11" spans="1:252" ht="12.75" customHeight="1">
      <c r="A11" s="508"/>
      <c r="B11" s="509">
        <v>71035</v>
      </c>
      <c r="C11" s="509"/>
      <c r="D11" s="510" t="s">
        <v>40</v>
      </c>
      <c r="E11" s="511">
        <v>0</v>
      </c>
      <c r="F11" s="57">
        <v>6100</v>
      </c>
      <c r="G11" s="57">
        <v>0</v>
      </c>
      <c r="H11" s="57"/>
      <c r="I11" s="57"/>
      <c r="IO11" s="150"/>
      <c r="IP11" s="150"/>
      <c r="IQ11" s="150"/>
      <c r="IR11" s="150"/>
    </row>
    <row r="12" spans="1:252" ht="19.5" customHeight="1">
      <c r="A12" s="508"/>
      <c r="B12" s="508"/>
      <c r="C12" s="508">
        <v>4300</v>
      </c>
      <c r="D12" s="512" t="s">
        <v>366</v>
      </c>
      <c r="E12" s="513">
        <v>0</v>
      </c>
      <c r="F12" s="62">
        <v>6100</v>
      </c>
      <c r="G12" s="62">
        <v>0</v>
      </c>
      <c r="H12" s="62"/>
      <c r="I12" s="62"/>
      <c r="IO12" s="150"/>
      <c r="IP12" s="150"/>
      <c r="IQ12" s="150"/>
      <c r="IR12" s="150"/>
    </row>
    <row r="13" spans="1:252" ht="15">
      <c r="A13" s="514" t="s">
        <v>186</v>
      </c>
      <c r="B13" s="514"/>
      <c r="C13" s="514"/>
      <c r="D13" s="514"/>
      <c r="E13" s="515">
        <v>0</v>
      </c>
      <c r="F13" s="516">
        <f>SUM(F10)</f>
        <v>6100</v>
      </c>
      <c r="G13" s="516">
        <v>0</v>
      </c>
      <c r="H13" s="516"/>
      <c r="I13" s="516"/>
      <c r="IO13" s="150"/>
      <c r="IP13" s="150"/>
      <c r="IQ13" s="150"/>
      <c r="IR13" s="150"/>
    </row>
  </sheetData>
  <mergeCells count="13">
    <mergeCell ref="F1:I1"/>
    <mergeCell ref="A3:I3"/>
    <mergeCell ref="E5:I5"/>
    <mergeCell ref="A6:A8"/>
    <mergeCell ref="B6:B8"/>
    <mergeCell ref="C6:C8"/>
    <mergeCell ref="D6:D8"/>
    <mergeCell ref="E6:E8"/>
    <mergeCell ref="F6:F8"/>
    <mergeCell ref="G6:I6"/>
    <mergeCell ref="G7:G8"/>
    <mergeCell ref="H7:I7"/>
    <mergeCell ref="A13:D13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showGridLines="0" defaultGridColor="0" view="pageBreakPreview" zoomScale="80" zoomScaleSheetLayoutView="80" colorId="15" workbookViewId="0" topLeftCell="G17">
      <selection activeCell="M28" activeCellId="1" sqref="A1:E27 M28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6" width="12.75390625" style="278" customWidth="1"/>
    <col min="7" max="7" width="14.75390625" style="278" customWidth="1"/>
    <col min="8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4" ht="37.5" customHeight="1">
      <c r="G1"/>
      <c r="H1" s="517"/>
      <c r="I1" s="517"/>
      <c r="J1" s="264" t="s">
        <v>436</v>
      </c>
      <c r="K1" s="264"/>
      <c r="L1" s="264"/>
      <c r="M1" s="264"/>
      <c r="N1" s="517"/>
    </row>
    <row r="2" ht="36" customHeight="1">
      <c r="E2" s="280"/>
    </row>
    <row r="3" spans="1:13" s="284" customFormat="1" ht="60" customHeight="1">
      <c r="A3" s="518" t="s">
        <v>437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  <c r="L3" s="518"/>
      <c r="M3" s="518"/>
    </row>
    <row r="4" spans="1:13" ht="18" customHeight="1">
      <c r="A4" s="519" t="s">
        <v>210</v>
      </c>
      <c r="B4" s="519"/>
      <c r="C4" s="519"/>
      <c r="D4" s="519"/>
      <c r="E4" s="286"/>
      <c r="M4" s="520" t="s">
        <v>2</v>
      </c>
    </row>
    <row r="5" spans="1:13" s="290" customFormat="1" ht="18" customHeight="1">
      <c r="A5" s="39" t="s">
        <v>3</v>
      </c>
      <c r="B5" s="39" t="s">
        <v>32</v>
      </c>
      <c r="C5" s="40" t="s">
        <v>33</v>
      </c>
      <c r="D5" s="155" t="s">
        <v>250</v>
      </c>
      <c r="E5" s="41" t="s">
        <v>7</v>
      </c>
      <c r="F5" s="289" t="s">
        <v>251</v>
      </c>
      <c r="G5" s="521" t="s">
        <v>252</v>
      </c>
      <c r="H5" s="521"/>
      <c r="I5" s="521"/>
      <c r="J5" s="521"/>
      <c r="K5" s="521"/>
      <c r="L5" s="521"/>
      <c r="M5" s="522"/>
    </row>
    <row r="6" spans="1:13" s="290" customFormat="1" ht="18" customHeight="1">
      <c r="A6" s="39"/>
      <c r="B6" s="39"/>
      <c r="C6" s="40"/>
      <c r="D6" s="155"/>
      <c r="E6" s="41"/>
      <c r="F6" s="289"/>
      <c r="G6" s="522" t="s">
        <v>253</v>
      </c>
      <c r="H6" s="289" t="s">
        <v>254</v>
      </c>
      <c r="I6" s="289"/>
      <c r="J6" s="289"/>
      <c r="K6" s="289"/>
      <c r="L6" s="289"/>
      <c r="M6" s="289" t="s">
        <v>255</v>
      </c>
    </row>
    <row r="7" spans="1:13" s="291" customFormat="1" ht="93" customHeight="1">
      <c r="A7" s="39"/>
      <c r="B7" s="39"/>
      <c r="C7" s="40"/>
      <c r="D7" s="155"/>
      <c r="E7" s="41"/>
      <c r="F7" s="289"/>
      <c r="G7" s="522"/>
      <c r="H7" s="289" t="s">
        <v>256</v>
      </c>
      <c r="I7" s="289" t="s">
        <v>257</v>
      </c>
      <c r="J7" s="289" t="s">
        <v>258</v>
      </c>
      <c r="K7" s="40" t="s">
        <v>259</v>
      </c>
      <c r="L7" s="40" t="s">
        <v>260</v>
      </c>
      <c r="M7" s="289"/>
    </row>
    <row r="8" spans="1:13" s="297" customFormat="1" ht="12" customHeight="1">
      <c r="A8" s="292">
        <v>1</v>
      </c>
      <c r="B8" s="292">
        <v>2</v>
      </c>
      <c r="C8" s="293">
        <v>3</v>
      </c>
      <c r="D8" s="160">
        <v>4</v>
      </c>
      <c r="E8" s="46">
        <v>5</v>
      </c>
      <c r="F8" s="523">
        <v>6</v>
      </c>
      <c r="G8" s="295">
        <v>7</v>
      </c>
      <c r="H8" s="295">
        <v>8</v>
      </c>
      <c r="I8" s="295">
        <v>9</v>
      </c>
      <c r="J8" s="295">
        <v>10</v>
      </c>
      <c r="K8" s="45">
        <v>11</v>
      </c>
      <c r="L8" s="45">
        <v>12</v>
      </c>
      <c r="M8" s="295">
        <v>13</v>
      </c>
    </row>
    <row r="9" spans="1:13" ht="18" customHeight="1">
      <c r="A9" s="136">
        <v>750</v>
      </c>
      <c r="B9" s="136"/>
      <c r="C9" s="136"/>
      <c r="D9" s="369" t="s">
        <v>61</v>
      </c>
      <c r="E9" s="524">
        <f>(G9/F9)*100</f>
        <v>8.021051625239007</v>
      </c>
      <c r="F9" s="370">
        <f>SUM(F10)</f>
        <v>52300</v>
      </c>
      <c r="G9" s="178">
        <f>SUM(G10)</f>
        <v>4195.01</v>
      </c>
      <c r="H9" s="178">
        <f>SUM(H10)</f>
        <v>3671.63</v>
      </c>
      <c r="I9" s="178">
        <f>SUM(I10)</f>
        <v>372.94</v>
      </c>
      <c r="J9" s="178"/>
      <c r="K9" s="178"/>
      <c r="L9" s="178"/>
      <c r="M9" s="162"/>
    </row>
    <row r="10" spans="1:13" ht="15.75" customHeight="1">
      <c r="A10" s="137"/>
      <c r="B10" s="137">
        <v>75023</v>
      </c>
      <c r="C10" s="137"/>
      <c r="D10" s="371" t="s">
        <v>64</v>
      </c>
      <c r="E10" s="525">
        <f>(G10/F10)*100</f>
        <v>8.021051625239007</v>
      </c>
      <c r="F10" s="372">
        <f>SUM(F11:F16)</f>
        <v>52300</v>
      </c>
      <c r="G10" s="372">
        <f>SUM(G11:G16)</f>
        <v>4195.01</v>
      </c>
      <c r="H10" s="372">
        <f>SUM(H11:H16)</f>
        <v>3671.63</v>
      </c>
      <c r="I10" s="372">
        <f>SUM(I11:I16)</f>
        <v>372.94</v>
      </c>
      <c r="J10" s="181"/>
      <c r="K10" s="181"/>
      <c r="L10" s="181"/>
      <c r="M10" s="526"/>
    </row>
    <row r="11" spans="1:13" ht="15.75" customHeight="1">
      <c r="A11" s="137"/>
      <c r="B11" s="137"/>
      <c r="C11" s="140">
        <v>4118</v>
      </c>
      <c r="D11" s="527" t="s">
        <v>316</v>
      </c>
      <c r="E11" s="528">
        <f>(G11/F11)*100</f>
        <v>8.022</v>
      </c>
      <c r="F11" s="364">
        <v>4000</v>
      </c>
      <c r="G11" s="185">
        <f>I11</f>
        <v>320.88</v>
      </c>
      <c r="H11" s="185"/>
      <c r="I11" s="185">
        <v>320.88</v>
      </c>
      <c r="J11" s="181"/>
      <c r="K11" s="181"/>
      <c r="L11" s="181"/>
      <c r="M11" s="526"/>
    </row>
    <row r="12" spans="1:13" ht="18" customHeight="1">
      <c r="A12" s="140"/>
      <c r="B12" s="140"/>
      <c r="C12" s="140">
        <v>4128</v>
      </c>
      <c r="D12" s="368" t="s">
        <v>290</v>
      </c>
      <c r="E12" s="528">
        <f>(G12/F12)*100</f>
        <v>5.206</v>
      </c>
      <c r="F12" s="364">
        <v>1000</v>
      </c>
      <c r="G12" s="185">
        <f>I12</f>
        <v>52.06</v>
      </c>
      <c r="H12" s="306"/>
      <c r="I12" s="185">
        <v>52.06</v>
      </c>
      <c r="J12" s="306"/>
      <c r="K12" s="306"/>
      <c r="L12" s="306"/>
      <c r="M12" s="529"/>
    </row>
    <row r="13" spans="1:13" ht="18" customHeight="1">
      <c r="A13" s="140"/>
      <c r="B13" s="140"/>
      <c r="C13" s="140">
        <v>4178</v>
      </c>
      <c r="D13" s="368" t="s">
        <v>292</v>
      </c>
      <c r="E13" s="528">
        <f>(G13/F13)*100</f>
        <v>10.490371428571429</v>
      </c>
      <c r="F13" s="364">
        <v>35000</v>
      </c>
      <c r="G13" s="306">
        <v>3671.63</v>
      </c>
      <c r="H13" s="185">
        <v>3671.63</v>
      </c>
      <c r="I13" s="306"/>
      <c r="J13" s="306"/>
      <c r="K13" s="306"/>
      <c r="L13" s="306"/>
      <c r="M13" s="529"/>
    </row>
    <row r="14" spans="1:13" ht="18" customHeight="1">
      <c r="A14" s="140"/>
      <c r="B14" s="140"/>
      <c r="C14" s="140">
        <v>4218</v>
      </c>
      <c r="D14" s="368" t="s">
        <v>272</v>
      </c>
      <c r="E14" s="528">
        <f>(G14/F14)*100</f>
        <v>0</v>
      </c>
      <c r="F14" s="364">
        <v>4300</v>
      </c>
      <c r="G14" s="185">
        <v>0</v>
      </c>
      <c r="H14" s="306"/>
      <c r="I14" s="306"/>
      <c r="J14" s="306"/>
      <c r="K14" s="306"/>
      <c r="L14" s="306"/>
      <c r="M14" s="529"/>
    </row>
    <row r="15" spans="1:13" ht="18" customHeight="1">
      <c r="A15" s="140"/>
      <c r="B15" s="140"/>
      <c r="C15" s="140">
        <v>4308</v>
      </c>
      <c r="D15" s="368" t="s">
        <v>295</v>
      </c>
      <c r="E15" s="528">
        <f>(G15/F15)*100</f>
        <v>0</v>
      </c>
      <c r="F15" s="364">
        <v>3200</v>
      </c>
      <c r="G15" s="185">
        <v>0</v>
      </c>
      <c r="H15" s="306"/>
      <c r="I15" s="306"/>
      <c r="J15" s="306"/>
      <c r="K15" s="306"/>
      <c r="L15" s="306"/>
      <c r="M15" s="529"/>
    </row>
    <row r="16" spans="1:13" ht="18" customHeight="1">
      <c r="A16" s="140"/>
      <c r="B16" s="140"/>
      <c r="C16" s="140">
        <v>4418</v>
      </c>
      <c r="D16" s="527" t="s">
        <v>388</v>
      </c>
      <c r="E16" s="528">
        <f>(G16/F16)*100</f>
        <v>3.1341666666666663</v>
      </c>
      <c r="F16" s="364">
        <v>4800</v>
      </c>
      <c r="G16" s="185">
        <v>150.44</v>
      </c>
      <c r="H16" s="306"/>
      <c r="I16" s="306"/>
      <c r="J16" s="306"/>
      <c r="K16" s="306"/>
      <c r="L16" s="306"/>
      <c r="M16" s="529"/>
    </row>
    <row r="17" spans="1:13" ht="18" customHeight="1">
      <c r="A17" s="377">
        <v>853</v>
      </c>
      <c r="B17" s="377"/>
      <c r="C17" s="377"/>
      <c r="D17" s="88" t="s">
        <v>157</v>
      </c>
      <c r="E17" s="524">
        <f>(G17/F17)*100</f>
        <v>37.23763984755081</v>
      </c>
      <c r="F17" s="530">
        <f>SUM(F18)</f>
        <v>113874</v>
      </c>
      <c r="G17" s="378">
        <f>SUM(G18)</f>
        <v>42403.990000000005</v>
      </c>
      <c r="H17" s="531">
        <f>SUM(H18)</f>
        <v>21843.84</v>
      </c>
      <c r="I17" s="531">
        <f>SUM(I18)</f>
        <v>3574.59</v>
      </c>
      <c r="J17" s="531">
        <v>0</v>
      </c>
      <c r="K17" s="531"/>
      <c r="L17" s="531"/>
      <c r="M17" s="532"/>
    </row>
    <row r="18" spans="1:13" ht="18" customHeight="1">
      <c r="A18" s="140"/>
      <c r="B18" s="141">
        <v>85395</v>
      </c>
      <c r="C18" s="141"/>
      <c r="D18" s="533" t="s">
        <v>40</v>
      </c>
      <c r="E18" s="525">
        <f>(G18/F18)*100</f>
        <v>37.23763984755081</v>
      </c>
      <c r="F18" s="534">
        <f>SUM(F19:F26)</f>
        <v>113874</v>
      </c>
      <c r="G18" s="534">
        <f>SUM(G19:G26)</f>
        <v>42403.990000000005</v>
      </c>
      <c r="H18" s="534">
        <f>SUM(H19:H26)</f>
        <v>21843.84</v>
      </c>
      <c r="I18" s="249">
        <f>SUM(I19:I26)</f>
        <v>3574.59</v>
      </c>
      <c r="J18" s="249"/>
      <c r="K18" s="249"/>
      <c r="L18" s="249"/>
      <c r="M18" s="249"/>
    </row>
    <row r="19" spans="1:13" ht="49.5" customHeight="1">
      <c r="A19" s="140"/>
      <c r="B19" s="140"/>
      <c r="C19" s="140">
        <v>2838</v>
      </c>
      <c r="D19" s="527" t="s">
        <v>378</v>
      </c>
      <c r="E19" s="528">
        <f>(G19/F19)*100</f>
        <v>0</v>
      </c>
      <c r="F19" s="364">
        <v>7177</v>
      </c>
      <c r="G19" s="185">
        <v>0</v>
      </c>
      <c r="H19" s="306"/>
      <c r="I19" s="306"/>
      <c r="J19" s="306"/>
      <c r="K19" s="306"/>
      <c r="L19" s="306"/>
      <c r="M19" s="529"/>
    </row>
    <row r="20" spans="1:13" ht="19.5" customHeight="1">
      <c r="A20" s="140"/>
      <c r="B20" s="140"/>
      <c r="C20" s="140">
        <v>4018</v>
      </c>
      <c r="D20" s="527" t="s">
        <v>337</v>
      </c>
      <c r="E20" s="528">
        <f>(G20/F20)*100</f>
        <v>37.28449497843593</v>
      </c>
      <c r="F20" s="364">
        <v>33157</v>
      </c>
      <c r="G20" s="185">
        <f>H20</f>
        <v>12362.42</v>
      </c>
      <c r="H20" s="306">
        <v>12362.42</v>
      </c>
      <c r="I20" s="306"/>
      <c r="J20" s="306"/>
      <c r="K20" s="306"/>
      <c r="L20" s="306"/>
      <c r="M20" s="529"/>
    </row>
    <row r="21" spans="1:13" ht="19.5" customHeight="1">
      <c r="A21" s="140"/>
      <c r="B21" s="140"/>
      <c r="C21" s="140">
        <v>4118</v>
      </c>
      <c r="D21" s="527" t="s">
        <v>316</v>
      </c>
      <c r="E21" s="528">
        <f>(G21/F21)*100</f>
        <v>37.69034852546917</v>
      </c>
      <c r="F21" s="364">
        <v>8206</v>
      </c>
      <c r="G21" s="185">
        <f>I21</f>
        <v>3092.87</v>
      </c>
      <c r="H21" s="306"/>
      <c r="I21" s="306">
        <v>3092.87</v>
      </c>
      <c r="J21" s="306"/>
      <c r="K21" s="306"/>
      <c r="L21" s="306"/>
      <c r="M21" s="529"/>
    </row>
    <row r="22" spans="1:13" ht="19.5" customHeight="1">
      <c r="A22" s="140"/>
      <c r="B22" s="140"/>
      <c r="C22" s="140">
        <v>4128</v>
      </c>
      <c r="D22" s="527" t="s">
        <v>394</v>
      </c>
      <c r="E22" s="528">
        <f>(G22/F22)*100</f>
        <v>37.72278778386845</v>
      </c>
      <c r="F22" s="364">
        <v>1277</v>
      </c>
      <c r="G22" s="185">
        <f>I22</f>
        <v>481.72</v>
      </c>
      <c r="H22" s="306"/>
      <c r="I22" s="306">
        <v>481.72</v>
      </c>
      <c r="J22" s="306"/>
      <c r="K22" s="306"/>
      <c r="L22" s="306"/>
      <c r="M22" s="529"/>
    </row>
    <row r="23" spans="1:13" ht="19.5" customHeight="1">
      <c r="A23" s="140"/>
      <c r="B23" s="140"/>
      <c r="C23" s="140">
        <v>4178</v>
      </c>
      <c r="D23" s="527" t="s">
        <v>317</v>
      </c>
      <c r="E23" s="528">
        <f>(G23/F23)*100</f>
        <v>40.22152462563102</v>
      </c>
      <c r="F23" s="364">
        <v>23573</v>
      </c>
      <c r="G23" s="185">
        <f>H23</f>
        <v>9481.42</v>
      </c>
      <c r="H23" s="306">
        <v>9481.42</v>
      </c>
      <c r="I23" s="306"/>
      <c r="J23" s="306"/>
      <c r="K23" s="306"/>
      <c r="L23" s="306"/>
      <c r="M23" s="529"/>
    </row>
    <row r="24" spans="1:13" ht="19.5" customHeight="1">
      <c r="A24" s="140"/>
      <c r="B24" s="140"/>
      <c r="C24" s="140">
        <v>4218</v>
      </c>
      <c r="D24" s="527" t="s">
        <v>318</v>
      </c>
      <c r="E24" s="528">
        <f>(G24/F24)*100</f>
        <v>67.67122067122068</v>
      </c>
      <c r="F24" s="364">
        <v>20202</v>
      </c>
      <c r="G24" s="185">
        <v>13670.94</v>
      </c>
      <c r="H24" s="306"/>
      <c r="I24" s="306"/>
      <c r="J24" s="306"/>
      <c r="K24" s="306"/>
      <c r="L24" s="306"/>
      <c r="M24" s="529"/>
    </row>
    <row r="25" spans="1:13" ht="19.5" customHeight="1">
      <c r="A25" s="140"/>
      <c r="B25" s="140"/>
      <c r="C25" s="140">
        <v>4308</v>
      </c>
      <c r="D25" s="527" t="s">
        <v>366</v>
      </c>
      <c r="E25" s="528">
        <f>(G25/F25)*100</f>
        <v>16.523456663941126</v>
      </c>
      <c r="F25" s="364">
        <v>19568</v>
      </c>
      <c r="G25" s="185">
        <v>3233.31</v>
      </c>
      <c r="H25" s="306"/>
      <c r="I25" s="306"/>
      <c r="J25" s="306"/>
      <c r="K25" s="306"/>
      <c r="L25" s="306"/>
      <c r="M25" s="529"/>
    </row>
    <row r="26" spans="1:13" ht="19.5" customHeight="1">
      <c r="A26" s="140"/>
      <c r="B26" s="140"/>
      <c r="C26" s="140">
        <v>4418</v>
      </c>
      <c r="D26" s="527" t="s">
        <v>388</v>
      </c>
      <c r="E26" s="528">
        <f>(G26/F26)*100</f>
        <v>11.38795518207283</v>
      </c>
      <c r="F26" s="364">
        <v>714</v>
      </c>
      <c r="G26" s="185">
        <v>81.31</v>
      </c>
      <c r="H26" s="306"/>
      <c r="I26" s="306"/>
      <c r="J26" s="306"/>
      <c r="K26" s="306"/>
      <c r="L26" s="306"/>
      <c r="M26" s="529"/>
    </row>
    <row r="27" spans="1:13" s="367" customFormat="1" ht="19.5" customHeight="1">
      <c r="A27" s="294" t="s">
        <v>25</v>
      </c>
      <c r="B27" s="294"/>
      <c r="C27" s="294"/>
      <c r="D27" s="294"/>
      <c r="E27" s="535">
        <f>(G27/F27)*100</f>
        <v>28.04229301816169</v>
      </c>
      <c r="F27" s="192">
        <f>SUM(F17,F9)</f>
        <v>166174</v>
      </c>
      <c r="G27" s="192">
        <f>SUM(G17,G9)</f>
        <v>46599.00000000001</v>
      </c>
      <c r="H27" s="192">
        <f>SUM(H17,H9)</f>
        <v>25515.47</v>
      </c>
      <c r="I27" s="192">
        <f>SUM(I17,I9)</f>
        <v>3947.53</v>
      </c>
      <c r="J27" s="536"/>
      <c r="K27" s="537"/>
      <c r="L27" s="537"/>
      <c r="M27" s="538"/>
    </row>
    <row r="28" spans="1:13" ht="19.5" customHeight="1">
      <c r="A28" s="333"/>
      <c r="B28" s="333"/>
      <c r="C28" s="333"/>
      <c r="D28" s="376"/>
      <c r="E28" s="539"/>
      <c r="F28" s="540"/>
      <c r="G28" s="335"/>
      <c r="H28" s="541"/>
      <c r="I28" s="541"/>
      <c r="J28" s="541"/>
      <c r="K28" s="541"/>
      <c r="L28" s="542"/>
      <c r="M28" s="541"/>
    </row>
    <row r="29" spans="1:13" ht="19.5" customHeight="1">
      <c r="A29" s="333"/>
      <c r="B29" s="333"/>
      <c r="C29" s="333"/>
      <c r="D29" s="376"/>
      <c r="E29" s="539"/>
      <c r="F29" s="540"/>
      <c r="G29" s="335"/>
      <c r="H29" s="541"/>
      <c r="I29" s="541"/>
      <c r="J29" s="541"/>
      <c r="K29" s="541"/>
      <c r="L29" s="542"/>
      <c r="M29" s="541"/>
    </row>
  </sheetData>
  <mergeCells count="13">
    <mergeCell ref="J1:M1"/>
    <mergeCell ref="A3:M3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27:D27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189"/>
  <sheetViews>
    <sheetView showGridLines="0" defaultGridColor="0" view="pageBreakPreview" zoomScale="80" zoomScaleSheetLayoutView="80" colorId="15" workbookViewId="0" topLeftCell="F45">
      <selection activeCell="M61" activeCellId="1" sqref="A1:E27 M61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5" width="14.50390625" style="278" customWidth="1"/>
    <col min="6" max="6" width="16.50390625" style="278" customWidth="1"/>
    <col min="7" max="7" width="17.125" style="278" customWidth="1"/>
    <col min="8" max="8" width="16.75390625" style="278" customWidth="1"/>
    <col min="9" max="9" width="15.50390625" style="278" customWidth="1"/>
    <col min="10" max="11" width="12.75390625" style="278" customWidth="1"/>
    <col min="12" max="12" width="10.75390625" style="278" customWidth="1"/>
    <col min="13" max="13" width="12.75390625" style="278" customWidth="1"/>
    <col min="14" max="253" width="9.00390625" style="278" customWidth="1"/>
  </cols>
  <sheetData>
    <row r="1" spans="5:14" ht="36" customHeight="1">
      <c r="E1" s="280"/>
      <c r="F1" s="543"/>
      <c r="G1" s="543"/>
      <c r="H1" s="543"/>
      <c r="I1" s="543"/>
      <c r="J1" s="544" t="s">
        <v>438</v>
      </c>
      <c r="K1" s="544"/>
      <c r="L1" s="544"/>
      <c r="M1" s="544"/>
      <c r="N1" s="543"/>
    </row>
    <row r="2" spans="5:14" ht="16.5" customHeight="1">
      <c r="E2" s="280"/>
      <c r="F2" s="543"/>
      <c r="G2" s="543"/>
      <c r="H2" s="543"/>
      <c r="I2" s="543"/>
      <c r="J2" s="543"/>
      <c r="K2" s="543"/>
      <c r="L2" s="543"/>
      <c r="M2" s="543"/>
      <c r="N2" s="543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8" customHeight="1">
      <c r="A4" s="545" t="s">
        <v>213</v>
      </c>
      <c r="B4" s="545"/>
      <c r="C4" s="545"/>
      <c r="D4" s="545"/>
      <c r="E4" s="286"/>
      <c r="M4" s="520" t="s">
        <v>2</v>
      </c>
    </row>
    <row r="5" spans="1:13" s="290" customFormat="1" ht="18" customHeight="1">
      <c r="A5" s="39" t="s">
        <v>3</v>
      </c>
      <c r="B5" s="39" t="s">
        <v>32</v>
      </c>
      <c r="C5" s="40" t="s">
        <v>33</v>
      </c>
      <c r="D5" s="155" t="s">
        <v>250</v>
      </c>
      <c r="E5" s="41" t="s">
        <v>7</v>
      </c>
      <c r="F5" s="289" t="s">
        <v>439</v>
      </c>
      <c r="G5" s="521" t="s">
        <v>252</v>
      </c>
      <c r="H5" s="521"/>
      <c r="I5" s="521"/>
      <c r="J5" s="521"/>
      <c r="K5" s="521"/>
      <c r="L5" s="521"/>
      <c r="M5" s="522"/>
    </row>
    <row r="6" spans="1:13" s="290" customFormat="1" ht="18" customHeight="1">
      <c r="A6" s="39"/>
      <c r="B6" s="39"/>
      <c r="C6" s="40"/>
      <c r="D6" s="155"/>
      <c r="E6" s="41"/>
      <c r="F6" s="289"/>
      <c r="G6" s="522" t="s">
        <v>253</v>
      </c>
      <c r="H6" s="289" t="s">
        <v>254</v>
      </c>
      <c r="I6" s="289"/>
      <c r="J6" s="289"/>
      <c r="K6" s="289"/>
      <c r="L6" s="289"/>
      <c r="M6" s="289" t="s">
        <v>255</v>
      </c>
    </row>
    <row r="7" spans="1:13" s="291" customFormat="1" ht="93" customHeight="1">
      <c r="A7" s="39"/>
      <c r="B7" s="39"/>
      <c r="C7" s="40"/>
      <c r="D7" s="155"/>
      <c r="E7" s="41"/>
      <c r="F7" s="289"/>
      <c r="G7" s="522"/>
      <c r="H7" s="289" t="s">
        <v>256</v>
      </c>
      <c r="I7" s="289" t="s">
        <v>257</v>
      </c>
      <c r="J7" s="289" t="s">
        <v>258</v>
      </c>
      <c r="K7" s="40" t="s">
        <v>259</v>
      </c>
      <c r="L7" s="40" t="s">
        <v>260</v>
      </c>
      <c r="M7" s="289"/>
    </row>
    <row r="8" spans="1:13" s="297" customFormat="1" ht="12" customHeight="1">
      <c r="A8" s="44">
        <v>1</v>
      </c>
      <c r="B8" s="44">
        <v>2</v>
      </c>
      <c r="C8" s="45">
        <v>3</v>
      </c>
      <c r="D8" s="160">
        <v>4</v>
      </c>
      <c r="E8" s="46">
        <v>5</v>
      </c>
      <c r="F8" s="523">
        <v>6</v>
      </c>
      <c r="G8" s="295">
        <v>7</v>
      </c>
      <c r="H8" s="295">
        <v>8</v>
      </c>
      <c r="I8" s="295">
        <v>9</v>
      </c>
      <c r="J8" s="295">
        <v>10</v>
      </c>
      <c r="K8" s="45">
        <v>11</v>
      </c>
      <c r="L8" s="45">
        <v>12</v>
      </c>
      <c r="M8" s="295">
        <v>13</v>
      </c>
    </row>
    <row r="9" spans="1:13" ht="18" customHeight="1">
      <c r="A9" s="137">
        <v>801</v>
      </c>
      <c r="B9" s="137">
        <v>80101</v>
      </c>
      <c r="C9" s="137"/>
      <c r="D9" s="371" t="s">
        <v>139</v>
      </c>
      <c r="E9" s="546">
        <f>(G9/F9)*100</f>
        <v>51.06665068093513</v>
      </c>
      <c r="F9" s="372">
        <f>SUM(F10:F30)</f>
        <v>3156982</v>
      </c>
      <c r="G9" s="181">
        <f>SUM(G10:G30)</f>
        <v>1612164.9699999997</v>
      </c>
      <c r="H9" s="181">
        <f>SUM(H12,H13)</f>
        <v>1069596.41</v>
      </c>
      <c r="I9" s="181">
        <f>SUM(I14,I15)</f>
        <v>168723.89</v>
      </c>
      <c r="J9" s="181"/>
      <c r="K9" s="181"/>
      <c r="L9" s="181"/>
      <c r="M9" s="181"/>
    </row>
    <row r="10" spans="1:13" ht="19.5" customHeight="1">
      <c r="A10" s="140"/>
      <c r="B10" s="140"/>
      <c r="C10" s="140">
        <v>3020</v>
      </c>
      <c r="D10" s="368" t="s">
        <v>334</v>
      </c>
      <c r="E10" s="547">
        <f>(G10/F10)*100</f>
        <v>3.2893166506256017</v>
      </c>
      <c r="F10" s="364">
        <v>10390</v>
      </c>
      <c r="G10" s="185">
        <v>341.76</v>
      </c>
      <c r="H10" s="185"/>
      <c r="I10" s="185"/>
      <c r="J10" s="185"/>
      <c r="K10" s="185"/>
      <c r="L10" s="185"/>
      <c r="M10" s="185"/>
    </row>
    <row r="11" spans="1:13" ht="18" customHeight="1">
      <c r="A11" s="137"/>
      <c r="B11" s="140"/>
      <c r="C11" s="140">
        <v>3050</v>
      </c>
      <c r="D11" s="368" t="s">
        <v>335</v>
      </c>
      <c r="E11" s="547">
        <f>(G11/F11)*100</f>
        <v>48.72615384615385</v>
      </c>
      <c r="F11" s="364">
        <v>650</v>
      </c>
      <c r="G11" s="185">
        <v>316.72</v>
      </c>
      <c r="H11" s="185"/>
      <c r="I11" s="185"/>
      <c r="J11" s="185"/>
      <c r="K11" s="185"/>
      <c r="L11" s="185"/>
      <c r="M11" s="185"/>
    </row>
    <row r="12" spans="1:13" ht="18" customHeight="1">
      <c r="A12" s="137"/>
      <c r="B12" s="140"/>
      <c r="C12" s="140">
        <v>4010</v>
      </c>
      <c r="D12" s="368" t="s">
        <v>337</v>
      </c>
      <c r="E12" s="547">
        <f>(G12/F12)*100</f>
        <v>43.79240374808163</v>
      </c>
      <c r="F12" s="364">
        <v>2098140</v>
      </c>
      <c r="G12" s="185">
        <f>H12</f>
        <v>918825.94</v>
      </c>
      <c r="H12" s="185">
        <v>918825.94</v>
      </c>
      <c r="I12" s="185"/>
      <c r="J12" s="185"/>
      <c r="K12" s="185"/>
      <c r="L12" s="185"/>
      <c r="M12" s="185"/>
    </row>
    <row r="13" spans="1:13" ht="18" customHeight="1">
      <c r="A13" s="137"/>
      <c r="B13" s="140"/>
      <c r="C13" s="140">
        <v>4040</v>
      </c>
      <c r="D13" s="368" t="s">
        <v>288</v>
      </c>
      <c r="E13" s="547">
        <f>(G13/F13)*100</f>
        <v>100.0003117331034</v>
      </c>
      <c r="F13" s="364">
        <v>150770</v>
      </c>
      <c r="G13" s="185">
        <f>H13</f>
        <v>150770.47</v>
      </c>
      <c r="H13" s="185">
        <v>150770.47</v>
      </c>
      <c r="I13" s="185"/>
      <c r="J13" s="185"/>
      <c r="K13" s="185"/>
      <c r="L13" s="185"/>
      <c r="M13" s="185"/>
    </row>
    <row r="14" spans="1:13" ht="18" customHeight="1">
      <c r="A14" s="137"/>
      <c r="B14" s="140"/>
      <c r="C14" s="140">
        <v>4110</v>
      </c>
      <c r="D14" s="368" t="s">
        <v>289</v>
      </c>
      <c r="E14" s="547">
        <f>(G14/F14)*100</f>
        <v>45.22016699776509</v>
      </c>
      <c r="F14" s="364">
        <v>322160</v>
      </c>
      <c r="G14" s="185">
        <f>I14</f>
        <v>145681.29</v>
      </c>
      <c r="H14" s="185"/>
      <c r="I14" s="185">
        <v>145681.29</v>
      </c>
      <c r="J14" s="185"/>
      <c r="K14" s="185"/>
      <c r="L14" s="185"/>
      <c r="M14" s="185"/>
    </row>
    <row r="15" spans="1:13" ht="18" customHeight="1">
      <c r="A15" s="137"/>
      <c r="B15" s="140"/>
      <c r="C15" s="140">
        <v>4120</v>
      </c>
      <c r="D15" s="368" t="s">
        <v>290</v>
      </c>
      <c r="E15" s="547">
        <f>(G15/F15)*100</f>
        <v>41.98724489795918</v>
      </c>
      <c r="F15" s="364">
        <v>54880</v>
      </c>
      <c r="G15" s="185">
        <f>I15</f>
        <v>23042.6</v>
      </c>
      <c r="H15" s="185"/>
      <c r="I15" s="185">
        <v>23042.6</v>
      </c>
      <c r="J15" s="185"/>
      <c r="K15" s="185"/>
      <c r="L15" s="185"/>
      <c r="M15" s="185"/>
    </row>
    <row r="16" spans="1:13" ht="18" customHeight="1">
      <c r="A16" s="137"/>
      <c r="B16" s="140"/>
      <c r="C16" s="140">
        <v>4170</v>
      </c>
      <c r="D16" s="368" t="s">
        <v>292</v>
      </c>
      <c r="E16" s="547">
        <f>(G16/F16)*100</f>
        <v>0</v>
      </c>
      <c r="F16" s="364">
        <v>1000</v>
      </c>
      <c r="G16" s="185">
        <v>0</v>
      </c>
      <c r="H16" s="185">
        <v>0</v>
      </c>
      <c r="I16" s="185"/>
      <c r="J16" s="185"/>
      <c r="K16" s="185"/>
      <c r="L16" s="185"/>
      <c r="M16" s="185"/>
    </row>
    <row r="17" spans="1:13" ht="18" customHeight="1">
      <c r="A17" s="137"/>
      <c r="B17" s="140"/>
      <c r="C17" s="140">
        <v>4210</v>
      </c>
      <c r="D17" s="368" t="s">
        <v>272</v>
      </c>
      <c r="E17" s="547">
        <f>(G17/F17)*100</f>
        <v>79.54451773817728</v>
      </c>
      <c r="F17" s="364">
        <v>60942</v>
      </c>
      <c r="G17" s="185">
        <v>48476.02</v>
      </c>
      <c r="H17" s="185"/>
      <c r="I17" s="185"/>
      <c r="J17" s="185"/>
      <c r="K17" s="185"/>
      <c r="L17" s="185"/>
      <c r="M17" s="185"/>
    </row>
    <row r="18" spans="1:13" ht="15.75" customHeight="1">
      <c r="A18" s="140"/>
      <c r="B18" s="140"/>
      <c r="C18" s="140">
        <v>4240</v>
      </c>
      <c r="D18" s="368" t="s">
        <v>338</v>
      </c>
      <c r="E18" s="547">
        <f>(G18/F18)*100</f>
        <v>68.14883720930233</v>
      </c>
      <c r="F18" s="364">
        <v>12900</v>
      </c>
      <c r="G18" s="185">
        <v>8791.2</v>
      </c>
      <c r="H18" s="185"/>
      <c r="I18" s="185"/>
      <c r="J18" s="185"/>
      <c r="K18" s="185"/>
      <c r="L18" s="185"/>
      <c r="M18" s="185"/>
    </row>
    <row r="19" spans="1:13" ht="18" customHeight="1">
      <c r="A19" s="140"/>
      <c r="B19" s="140"/>
      <c r="C19" s="140">
        <v>4260</v>
      </c>
      <c r="D19" s="368" t="s">
        <v>339</v>
      </c>
      <c r="E19" s="547">
        <f>(G19/F19)*100</f>
        <v>68.32517361111111</v>
      </c>
      <c r="F19" s="364">
        <v>230400</v>
      </c>
      <c r="G19" s="185">
        <v>157421.2</v>
      </c>
      <c r="H19" s="185"/>
      <c r="I19" s="185"/>
      <c r="J19" s="185"/>
      <c r="K19" s="185"/>
      <c r="L19" s="185"/>
      <c r="M19" s="185"/>
    </row>
    <row r="20" spans="1:13" ht="18" customHeight="1">
      <c r="A20" s="140"/>
      <c r="B20" s="140"/>
      <c r="C20" s="140">
        <v>4270</v>
      </c>
      <c r="D20" s="368" t="s">
        <v>275</v>
      </c>
      <c r="E20" s="547">
        <f>(G20/F20)*100</f>
        <v>85.01255555555556</v>
      </c>
      <c r="F20" s="364">
        <v>63000</v>
      </c>
      <c r="G20" s="185">
        <v>53557.91</v>
      </c>
      <c r="H20" s="185"/>
      <c r="I20" s="185"/>
      <c r="J20" s="185"/>
      <c r="K20" s="185"/>
      <c r="L20" s="185"/>
      <c r="M20" s="185"/>
    </row>
    <row r="21" spans="1:13" ht="18" customHeight="1">
      <c r="A21" s="140"/>
      <c r="B21" s="140"/>
      <c r="C21" s="140">
        <v>4280</v>
      </c>
      <c r="D21" s="368" t="s">
        <v>340</v>
      </c>
      <c r="E21" s="547">
        <f>(G21/F21)*100</f>
        <v>0</v>
      </c>
      <c r="F21" s="364">
        <v>1550</v>
      </c>
      <c r="G21" s="185">
        <v>0</v>
      </c>
      <c r="H21" s="306"/>
      <c r="I21" s="306"/>
      <c r="J21" s="306"/>
      <c r="K21" s="306"/>
      <c r="L21" s="306"/>
      <c r="M21" s="306"/>
    </row>
    <row r="22" spans="1:13" ht="18" customHeight="1">
      <c r="A22" s="140"/>
      <c r="B22" s="140"/>
      <c r="C22" s="140">
        <v>4300</v>
      </c>
      <c r="D22" s="368" t="s">
        <v>265</v>
      </c>
      <c r="E22" s="547">
        <f>(G22/F22)*100</f>
        <v>64.06157212734918</v>
      </c>
      <c r="F22" s="364">
        <v>23306</v>
      </c>
      <c r="G22" s="185">
        <v>14930.19</v>
      </c>
      <c r="H22" s="185"/>
      <c r="I22" s="185"/>
      <c r="J22" s="185"/>
      <c r="K22" s="185"/>
      <c r="L22" s="185"/>
      <c r="M22" s="185"/>
    </row>
    <row r="23" spans="1:13" ht="18" customHeight="1">
      <c r="A23" s="140"/>
      <c r="B23" s="140"/>
      <c r="C23" s="140">
        <v>4350</v>
      </c>
      <c r="D23" s="368" t="s">
        <v>296</v>
      </c>
      <c r="E23" s="547">
        <f>(G23/F23)*100</f>
        <v>45.2925</v>
      </c>
      <c r="F23" s="364">
        <v>1600</v>
      </c>
      <c r="G23" s="185">
        <v>724.68</v>
      </c>
      <c r="H23" s="306"/>
      <c r="I23" s="306"/>
      <c r="J23" s="306"/>
      <c r="K23" s="306"/>
      <c r="L23" s="306"/>
      <c r="M23" s="306"/>
    </row>
    <row r="24" spans="1:13" ht="32.25" customHeight="1">
      <c r="A24" s="140"/>
      <c r="B24" s="140"/>
      <c r="C24" s="140">
        <v>4370</v>
      </c>
      <c r="D24" s="368" t="s">
        <v>341</v>
      </c>
      <c r="E24" s="547">
        <f>(G24/F24)*100</f>
        <v>59.629428571428576</v>
      </c>
      <c r="F24" s="364">
        <v>3500</v>
      </c>
      <c r="G24" s="185">
        <v>2087.03</v>
      </c>
      <c r="H24" s="185"/>
      <c r="I24" s="185"/>
      <c r="J24" s="185"/>
      <c r="K24" s="185"/>
      <c r="L24" s="185"/>
      <c r="M24" s="185"/>
    </row>
    <row r="25" spans="1:13" ht="18" customHeight="1">
      <c r="A25" s="140"/>
      <c r="B25" s="140"/>
      <c r="C25" s="140">
        <v>4410</v>
      </c>
      <c r="D25" s="368" t="s">
        <v>301</v>
      </c>
      <c r="E25" s="547">
        <f>(G25/F25)*100</f>
        <v>14.900416666666667</v>
      </c>
      <c r="F25" s="364">
        <v>2400</v>
      </c>
      <c r="G25" s="185">
        <v>357.61</v>
      </c>
      <c r="H25" s="185"/>
      <c r="I25" s="185"/>
      <c r="J25" s="185"/>
      <c r="K25" s="185"/>
      <c r="L25" s="185"/>
      <c r="M25" s="185"/>
    </row>
    <row r="26" spans="1:13" ht="18" customHeight="1">
      <c r="A26" s="548"/>
      <c r="B26" s="548"/>
      <c r="C26" s="548">
        <v>4430</v>
      </c>
      <c r="D26" s="549" t="s">
        <v>342</v>
      </c>
      <c r="E26" s="547">
        <f>(G26/F26)*100</f>
        <v>100</v>
      </c>
      <c r="F26" s="550">
        <v>1544</v>
      </c>
      <c r="G26" s="551">
        <v>1544</v>
      </c>
      <c r="H26" s="551"/>
      <c r="I26" s="551"/>
      <c r="J26" s="551"/>
      <c r="K26" s="551"/>
      <c r="L26" s="551"/>
      <c r="M26" s="551"/>
    </row>
    <row r="27" spans="1:13" ht="15.75" customHeight="1">
      <c r="A27" s="140"/>
      <c r="B27" s="140"/>
      <c r="C27" s="140">
        <v>4440</v>
      </c>
      <c r="D27" s="368" t="s">
        <v>304</v>
      </c>
      <c r="E27" s="547">
        <f>(G27/F27)*100</f>
        <v>74.49682683590208</v>
      </c>
      <c r="F27" s="364">
        <v>110300</v>
      </c>
      <c r="G27" s="185">
        <v>82170</v>
      </c>
      <c r="H27" s="185"/>
      <c r="I27" s="185"/>
      <c r="J27" s="185"/>
      <c r="K27" s="185"/>
      <c r="L27" s="185"/>
      <c r="M27" s="185"/>
    </row>
    <row r="28" spans="1:13" ht="32.25" customHeight="1">
      <c r="A28" s="140"/>
      <c r="B28" s="140"/>
      <c r="C28" s="140">
        <v>4700</v>
      </c>
      <c r="D28" s="368" t="s">
        <v>306</v>
      </c>
      <c r="E28" s="547">
        <f>(G28/F28)*100</f>
        <v>50.416666666666664</v>
      </c>
      <c r="F28" s="364">
        <v>3600</v>
      </c>
      <c r="G28" s="185">
        <v>1815</v>
      </c>
      <c r="H28" s="185"/>
      <c r="I28" s="185"/>
      <c r="J28" s="185"/>
      <c r="K28" s="185"/>
      <c r="L28" s="185"/>
      <c r="M28" s="185"/>
    </row>
    <row r="29" spans="1:13" ht="34.5" customHeight="1">
      <c r="A29" s="140"/>
      <c r="B29" s="140"/>
      <c r="C29" s="140">
        <v>4740</v>
      </c>
      <c r="D29" s="368" t="s">
        <v>343</v>
      </c>
      <c r="E29" s="547">
        <f>(G29/F29)*100</f>
        <v>24.489473684210527</v>
      </c>
      <c r="F29" s="364">
        <v>950</v>
      </c>
      <c r="G29" s="185">
        <v>232.65</v>
      </c>
      <c r="H29" s="185"/>
      <c r="I29" s="185"/>
      <c r="J29" s="185"/>
      <c r="K29" s="185"/>
      <c r="L29" s="185"/>
      <c r="M29" s="185"/>
    </row>
    <row r="30" spans="1:13" ht="15.75" customHeight="1">
      <c r="A30" s="140"/>
      <c r="B30" s="140"/>
      <c r="C30" s="140">
        <v>4750</v>
      </c>
      <c r="D30" s="368" t="s">
        <v>344</v>
      </c>
      <c r="E30" s="547">
        <f>(G30/F30)*100</f>
        <v>35.95666666666667</v>
      </c>
      <c r="F30" s="364">
        <v>3000</v>
      </c>
      <c r="G30" s="185">
        <v>1078.7</v>
      </c>
      <c r="H30" s="185"/>
      <c r="I30" s="185"/>
      <c r="J30" s="185"/>
      <c r="K30" s="185"/>
      <c r="L30" s="185"/>
      <c r="M30" s="185"/>
    </row>
    <row r="31" spans="1:13" ht="15.75" customHeight="1">
      <c r="A31" s="137"/>
      <c r="B31" s="137">
        <v>80103</v>
      </c>
      <c r="C31" s="137"/>
      <c r="D31" s="371" t="s">
        <v>345</v>
      </c>
      <c r="E31" s="546">
        <f>(G31/F31)*100</f>
        <v>47.62689181299681</v>
      </c>
      <c r="F31" s="372">
        <f>SUM(F32:F37)</f>
        <v>133602</v>
      </c>
      <c r="G31" s="372">
        <f>SUM(G32:G37)</f>
        <v>63630.479999999996</v>
      </c>
      <c r="H31" s="372">
        <f>SUM(H32:H37)</f>
        <v>50395.19</v>
      </c>
      <c r="I31" s="372">
        <f>SUM(I32:I37)</f>
        <v>7975.29</v>
      </c>
      <c r="J31" s="181"/>
      <c r="K31" s="181"/>
      <c r="L31" s="181"/>
      <c r="M31" s="181"/>
    </row>
    <row r="32" spans="1:13" ht="15.75" customHeight="1">
      <c r="A32" s="140"/>
      <c r="B32" s="140"/>
      <c r="C32" s="140">
        <v>3020</v>
      </c>
      <c r="D32" s="368" t="s">
        <v>334</v>
      </c>
      <c r="E32" s="547">
        <f>(G32/F32)*100</f>
        <v>0</v>
      </c>
      <c r="F32" s="364">
        <v>860</v>
      </c>
      <c r="G32" s="185">
        <v>0</v>
      </c>
      <c r="H32" s="185"/>
      <c r="I32" s="185"/>
      <c r="J32" s="185"/>
      <c r="K32" s="185"/>
      <c r="L32" s="185"/>
      <c r="M32" s="185"/>
    </row>
    <row r="33" spans="1:13" ht="18" customHeight="1">
      <c r="A33" s="140"/>
      <c r="B33" s="140"/>
      <c r="C33" s="140">
        <v>4010</v>
      </c>
      <c r="D33" s="368" t="s">
        <v>346</v>
      </c>
      <c r="E33" s="547">
        <f>(G33/F33)*100</f>
        <v>45.99196798493409</v>
      </c>
      <c r="F33" s="364">
        <v>106200</v>
      </c>
      <c r="G33" s="185">
        <f>H33</f>
        <v>48843.47</v>
      </c>
      <c r="H33" s="185">
        <v>48843.47</v>
      </c>
      <c r="I33" s="185"/>
      <c r="J33" s="185"/>
      <c r="K33" s="185"/>
      <c r="L33" s="185"/>
      <c r="M33" s="185"/>
    </row>
    <row r="34" spans="1:13" ht="18" customHeight="1">
      <c r="A34" s="140"/>
      <c r="B34" s="140"/>
      <c r="C34" s="140">
        <v>4040</v>
      </c>
      <c r="D34" s="368" t="s">
        <v>288</v>
      </c>
      <c r="E34" s="547">
        <f>(G34/F34)*100</f>
        <v>99.46923076923078</v>
      </c>
      <c r="F34" s="364">
        <v>1560</v>
      </c>
      <c r="G34" s="185">
        <f>H34</f>
        <v>1551.72</v>
      </c>
      <c r="H34" s="185">
        <v>1551.72</v>
      </c>
      <c r="I34" s="185"/>
      <c r="J34" s="185"/>
      <c r="K34" s="185"/>
      <c r="L34" s="185"/>
      <c r="M34" s="185"/>
    </row>
    <row r="35" spans="1:13" ht="18" customHeight="1">
      <c r="A35" s="140"/>
      <c r="B35" s="140"/>
      <c r="C35" s="140">
        <v>4110</v>
      </c>
      <c r="D35" s="368" t="s">
        <v>289</v>
      </c>
      <c r="E35" s="547">
        <f>(G35/F35)*100</f>
        <v>43.77301587301587</v>
      </c>
      <c r="F35" s="364">
        <v>15750</v>
      </c>
      <c r="G35" s="185">
        <f>I35</f>
        <v>6894.25</v>
      </c>
      <c r="H35" s="185"/>
      <c r="I35" s="185">
        <v>6894.25</v>
      </c>
      <c r="J35" s="185"/>
      <c r="K35" s="185"/>
      <c r="L35" s="185"/>
      <c r="M35" s="185"/>
    </row>
    <row r="36" spans="1:13" ht="18" customHeight="1">
      <c r="A36" s="140"/>
      <c r="B36" s="140"/>
      <c r="C36" s="140">
        <v>4120</v>
      </c>
      <c r="D36" s="368" t="s">
        <v>290</v>
      </c>
      <c r="E36" s="547">
        <f>(G36/F36)*100</f>
        <v>41.57846153846154</v>
      </c>
      <c r="F36" s="364">
        <v>2600</v>
      </c>
      <c r="G36" s="185">
        <f>I36</f>
        <v>1081.04</v>
      </c>
      <c r="H36" s="185"/>
      <c r="I36" s="185">
        <v>1081.04</v>
      </c>
      <c r="J36" s="185"/>
      <c r="K36" s="185"/>
      <c r="L36" s="185"/>
      <c r="M36" s="185"/>
    </row>
    <row r="37" spans="1:13" ht="15.75" customHeight="1">
      <c r="A37" s="140"/>
      <c r="B37" s="140"/>
      <c r="C37" s="140">
        <v>4440</v>
      </c>
      <c r="D37" s="368" t="s">
        <v>347</v>
      </c>
      <c r="E37" s="547">
        <f>(G37/F37)*100</f>
        <v>79.31242460796139</v>
      </c>
      <c r="F37" s="364">
        <v>6632</v>
      </c>
      <c r="G37" s="185">
        <v>5260</v>
      </c>
      <c r="H37" s="185"/>
      <c r="I37" s="185"/>
      <c r="J37" s="185"/>
      <c r="K37" s="185"/>
      <c r="L37" s="185"/>
      <c r="M37" s="185"/>
    </row>
    <row r="38" spans="1:13" ht="15.75" customHeight="1">
      <c r="A38" s="328"/>
      <c r="B38" s="333"/>
      <c r="C38" s="333"/>
      <c r="D38" s="334"/>
      <c r="E38" s="552"/>
      <c r="F38" s="335"/>
      <c r="G38" s="335"/>
      <c r="H38" s="335"/>
      <c r="I38" s="335"/>
      <c r="J38" s="335"/>
      <c r="K38" s="335"/>
      <c r="L38" s="335"/>
      <c r="M38" s="335"/>
    </row>
    <row r="39" spans="1:13" ht="15.75" customHeight="1">
      <c r="A39" s="333"/>
      <c r="B39" s="333"/>
      <c r="C39" s="333"/>
      <c r="D39" s="334"/>
      <c r="E39" s="552"/>
      <c r="F39" s="335"/>
      <c r="G39" s="335"/>
      <c r="H39" s="335"/>
      <c r="I39" s="335"/>
      <c r="J39" s="335"/>
      <c r="K39" s="335"/>
      <c r="L39" s="335"/>
      <c r="M39" s="335"/>
    </row>
    <row r="40" spans="1:13" ht="15.75" customHeight="1">
      <c r="A40" s="553"/>
      <c r="B40" s="333"/>
      <c r="C40" s="333"/>
      <c r="D40" s="334"/>
      <c r="E40" s="552"/>
      <c r="F40" s="335"/>
      <c r="G40" s="335"/>
      <c r="H40" s="335"/>
      <c r="I40" s="335"/>
      <c r="J40" s="335"/>
      <c r="K40" s="335"/>
      <c r="L40" s="335"/>
      <c r="M40" s="335" t="s">
        <v>440</v>
      </c>
    </row>
    <row r="41" spans="1:13" ht="15.75" customHeight="1">
      <c r="A41" s="309"/>
      <c r="B41" s="137">
        <v>80146</v>
      </c>
      <c r="C41" s="137"/>
      <c r="D41" s="371" t="s">
        <v>362</v>
      </c>
      <c r="E41" s="546">
        <f>(G41/F41)*100</f>
        <v>19.784374999999997</v>
      </c>
      <c r="F41" s="372">
        <f>SUM(F42:F45)</f>
        <v>9600</v>
      </c>
      <c r="G41" s="181">
        <f>SUM(G42:G45)</f>
        <v>1899.3</v>
      </c>
      <c r="H41" s="181">
        <f>SUM(H48,H49)</f>
        <v>58077.03</v>
      </c>
      <c r="I41" s="181">
        <f>SUM(I50,I51)</f>
        <v>9165.86</v>
      </c>
      <c r="J41" s="181"/>
      <c r="K41" s="181"/>
      <c r="L41" s="181"/>
      <c r="M41" s="181"/>
    </row>
    <row r="42" spans="1:13" ht="18" customHeight="1">
      <c r="A42" s="357"/>
      <c r="B42" s="140"/>
      <c r="C42" s="140">
        <v>4210</v>
      </c>
      <c r="D42" s="368" t="s">
        <v>364</v>
      </c>
      <c r="E42" s="547">
        <f>(G42/F42)*100</f>
        <v>0</v>
      </c>
      <c r="F42" s="364">
        <v>100</v>
      </c>
      <c r="G42" s="185">
        <v>0</v>
      </c>
      <c r="H42" s="185"/>
      <c r="I42" s="185"/>
      <c r="J42" s="185"/>
      <c r="K42" s="185"/>
      <c r="L42" s="185"/>
      <c r="M42" s="185"/>
    </row>
    <row r="43" spans="1:13" ht="18" customHeight="1">
      <c r="A43" s="357"/>
      <c r="B43" s="140"/>
      <c r="C43" s="140">
        <v>4300</v>
      </c>
      <c r="D43" s="368" t="s">
        <v>366</v>
      </c>
      <c r="E43" s="547">
        <f>(G43/F43)*100</f>
        <v>0</v>
      </c>
      <c r="F43" s="364">
        <v>3300</v>
      </c>
      <c r="G43" s="185">
        <v>0</v>
      </c>
      <c r="H43" s="185"/>
      <c r="I43" s="185"/>
      <c r="J43" s="185"/>
      <c r="K43" s="185"/>
      <c r="L43" s="185"/>
      <c r="M43" s="185"/>
    </row>
    <row r="44" spans="1:13" ht="18" customHeight="1">
      <c r="A44" s="357"/>
      <c r="B44" s="140"/>
      <c r="C44" s="140">
        <v>4410</v>
      </c>
      <c r="D44" s="368" t="s">
        <v>301</v>
      </c>
      <c r="E44" s="547">
        <f>(G44/F44)*100</f>
        <v>9.745238095238095</v>
      </c>
      <c r="F44" s="364">
        <v>4200</v>
      </c>
      <c r="G44" s="185">
        <v>409.3</v>
      </c>
      <c r="H44" s="185"/>
      <c r="I44" s="185"/>
      <c r="J44" s="185"/>
      <c r="K44" s="185"/>
      <c r="L44" s="185"/>
      <c r="M44" s="185"/>
    </row>
    <row r="45" spans="1:13" ht="31.5" customHeight="1">
      <c r="A45" s="357"/>
      <c r="B45" s="140"/>
      <c r="C45" s="140">
        <v>4700</v>
      </c>
      <c r="D45" s="368" t="s">
        <v>306</v>
      </c>
      <c r="E45" s="547">
        <f>(G45/F45)*100</f>
        <v>74.5</v>
      </c>
      <c r="F45" s="364">
        <v>2000</v>
      </c>
      <c r="G45" s="185">
        <v>1490</v>
      </c>
      <c r="H45" s="185"/>
      <c r="I45" s="185"/>
      <c r="J45" s="185"/>
      <c r="K45" s="185"/>
      <c r="L45" s="185"/>
      <c r="M45" s="185"/>
    </row>
    <row r="46" spans="1:13" ht="18" customHeight="1">
      <c r="A46" s="342">
        <v>801</v>
      </c>
      <c r="B46" s="342">
        <v>80148</v>
      </c>
      <c r="C46" s="342"/>
      <c r="D46" s="554" t="s">
        <v>145</v>
      </c>
      <c r="E46" s="546">
        <f>(G46/F46)*100</f>
        <v>58.194741309288034</v>
      </c>
      <c r="F46" s="555">
        <f>SUM(F47:F58)</f>
        <v>219142</v>
      </c>
      <c r="G46" s="359">
        <f>SUM(G47:G58)</f>
        <v>127529.12</v>
      </c>
      <c r="H46" s="359">
        <f>SUM(H48,H49)</f>
        <v>58077.03</v>
      </c>
      <c r="I46" s="359">
        <f>SUM(I50,I51)</f>
        <v>9165.86</v>
      </c>
      <c r="J46" s="359"/>
      <c r="K46" s="359"/>
      <c r="L46" s="359"/>
      <c r="M46" s="359"/>
    </row>
    <row r="47" spans="1:13" ht="19.5" customHeight="1">
      <c r="A47" s="140"/>
      <c r="B47" s="140"/>
      <c r="C47" s="140">
        <v>3020</v>
      </c>
      <c r="D47" s="368" t="s">
        <v>367</v>
      </c>
      <c r="E47" s="547">
        <f>(G47/F47)*100</f>
        <v>0</v>
      </c>
      <c r="F47" s="364">
        <v>1500</v>
      </c>
      <c r="G47" s="185">
        <v>0</v>
      </c>
      <c r="H47" s="185"/>
      <c r="I47" s="185"/>
      <c r="J47" s="185"/>
      <c r="K47" s="185"/>
      <c r="L47" s="185"/>
      <c r="M47" s="185"/>
    </row>
    <row r="48" spans="1:13" ht="18" customHeight="1">
      <c r="A48" s="140"/>
      <c r="B48" s="140"/>
      <c r="C48" s="140">
        <v>4010</v>
      </c>
      <c r="D48" s="368" t="s">
        <v>287</v>
      </c>
      <c r="E48" s="547">
        <f>(G48/F48)*100</f>
        <v>60.487759036144574</v>
      </c>
      <c r="F48" s="364">
        <v>83000</v>
      </c>
      <c r="G48" s="185">
        <f>H48</f>
        <v>50204.84</v>
      </c>
      <c r="H48" s="185">
        <v>50204.84</v>
      </c>
      <c r="I48" s="185"/>
      <c r="J48" s="185"/>
      <c r="K48" s="185"/>
      <c r="L48" s="185"/>
      <c r="M48" s="185"/>
    </row>
    <row r="49" spans="1:13" ht="18" customHeight="1">
      <c r="A49" s="140"/>
      <c r="B49" s="140"/>
      <c r="C49" s="140">
        <v>4040</v>
      </c>
      <c r="D49" s="368" t="s">
        <v>288</v>
      </c>
      <c r="E49" s="547">
        <f>(G49/F49)*100</f>
        <v>100.00241361788618</v>
      </c>
      <c r="F49" s="364">
        <v>7872</v>
      </c>
      <c r="G49" s="185">
        <f>H49</f>
        <v>7872.19</v>
      </c>
      <c r="H49" s="185">
        <v>7872.19</v>
      </c>
      <c r="I49" s="185"/>
      <c r="J49" s="185"/>
      <c r="K49" s="185"/>
      <c r="L49" s="185"/>
      <c r="M49" s="185"/>
    </row>
    <row r="50" spans="1:13" ht="18" customHeight="1">
      <c r="A50" s="140"/>
      <c r="B50" s="140"/>
      <c r="C50" s="140">
        <v>4110</v>
      </c>
      <c r="D50" s="368" t="s">
        <v>289</v>
      </c>
      <c r="E50" s="547">
        <f>(G50/F50)*100</f>
        <v>75.29038095238096</v>
      </c>
      <c r="F50" s="364">
        <v>10500</v>
      </c>
      <c r="G50" s="185">
        <f>I50</f>
        <v>7905.49</v>
      </c>
      <c r="H50" s="185"/>
      <c r="I50" s="185">
        <v>7905.49</v>
      </c>
      <c r="J50" s="185"/>
      <c r="K50" s="185"/>
      <c r="L50" s="185"/>
      <c r="M50" s="185"/>
    </row>
    <row r="51" spans="1:13" ht="18" customHeight="1">
      <c r="A51" s="140"/>
      <c r="B51" s="140"/>
      <c r="C51" s="140">
        <v>4120</v>
      </c>
      <c r="D51" s="368" t="s">
        <v>290</v>
      </c>
      <c r="E51" s="547">
        <f>(G51/F51)*100</f>
        <v>62.39455445544554</v>
      </c>
      <c r="F51" s="364">
        <v>2020</v>
      </c>
      <c r="G51" s="185">
        <f>I51</f>
        <v>1260.37</v>
      </c>
      <c r="H51" s="185"/>
      <c r="I51" s="185">
        <v>1260.37</v>
      </c>
      <c r="J51" s="185"/>
      <c r="K51" s="185"/>
      <c r="L51" s="185"/>
      <c r="M51" s="185"/>
    </row>
    <row r="52" spans="1:13" ht="18" customHeight="1">
      <c r="A52" s="140"/>
      <c r="B52" s="140"/>
      <c r="C52" s="140">
        <v>4210</v>
      </c>
      <c r="D52" s="368" t="s">
        <v>272</v>
      </c>
      <c r="E52" s="547">
        <f>(G52/F52)*100</f>
        <v>16.7907</v>
      </c>
      <c r="F52" s="364">
        <v>10000</v>
      </c>
      <c r="G52" s="185">
        <v>1679.07</v>
      </c>
      <c r="H52" s="185"/>
      <c r="I52" s="185"/>
      <c r="J52" s="185"/>
      <c r="K52" s="185"/>
      <c r="L52" s="185"/>
      <c r="M52" s="185"/>
    </row>
    <row r="53" spans="1:13" ht="18" customHeight="1">
      <c r="A53" s="140"/>
      <c r="B53" s="140"/>
      <c r="C53" s="140">
        <v>4220</v>
      </c>
      <c r="D53" s="368" t="s">
        <v>368</v>
      </c>
      <c r="E53" s="547">
        <f>(G53/F53)*100</f>
        <v>55.49077777777778</v>
      </c>
      <c r="F53" s="364">
        <v>99000</v>
      </c>
      <c r="G53" s="185">
        <v>54935.87</v>
      </c>
      <c r="H53" s="306"/>
      <c r="I53" s="306"/>
      <c r="J53" s="306"/>
      <c r="K53" s="306"/>
      <c r="L53" s="306"/>
      <c r="M53" s="306"/>
    </row>
    <row r="54" spans="1:13" ht="18" customHeight="1">
      <c r="A54" s="140"/>
      <c r="B54" s="140"/>
      <c r="C54" s="140">
        <v>4270</v>
      </c>
      <c r="D54" s="368" t="s">
        <v>275</v>
      </c>
      <c r="E54" s="547">
        <f>(G54/F54)*100</f>
        <v>54.400000000000006</v>
      </c>
      <c r="F54" s="364">
        <v>500</v>
      </c>
      <c r="G54" s="185">
        <v>272</v>
      </c>
      <c r="H54" s="185"/>
      <c r="I54" s="185"/>
      <c r="J54" s="185"/>
      <c r="K54" s="185"/>
      <c r="L54" s="185"/>
      <c r="M54" s="185"/>
    </row>
    <row r="55" spans="1:13" ht="18" customHeight="1">
      <c r="A55" s="140"/>
      <c r="B55" s="140"/>
      <c r="C55" s="140">
        <v>4280</v>
      </c>
      <c r="D55" s="368" t="s">
        <v>340</v>
      </c>
      <c r="E55" s="547">
        <f>(G55/F55)*100</f>
        <v>0</v>
      </c>
      <c r="F55" s="364">
        <v>200</v>
      </c>
      <c r="G55" s="185">
        <v>0</v>
      </c>
      <c r="H55" s="185"/>
      <c r="I55" s="185"/>
      <c r="J55" s="185"/>
      <c r="K55" s="185"/>
      <c r="L55" s="185"/>
      <c r="M55" s="185"/>
    </row>
    <row r="56" spans="1:235" s="280" customFormat="1" ht="18" customHeight="1">
      <c r="A56" s="140"/>
      <c r="B56" s="140"/>
      <c r="C56" s="140">
        <v>4300</v>
      </c>
      <c r="D56" s="368" t="s">
        <v>265</v>
      </c>
      <c r="E56" s="547">
        <f>(G56/F56)*100</f>
        <v>61.42923076923077</v>
      </c>
      <c r="F56" s="364">
        <v>650</v>
      </c>
      <c r="G56" s="185">
        <v>399.29</v>
      </c>
      <c r="H56" s="185"/>
      <c r="I56" s="185"/>
      <c r="J56" s="185"/>
      <c r="K56" s="185"/>
      <c r="L56" s="185"/>
      <c r="M56" s="185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HT56" s="278"/>
      <c r="HU56" s="278"/>
      <c r="HV56" s="278"/>
      <c r="HW56" s="278"/>
      <c r="HX56" s="278"/>
      <c r="HY56" s="278"/>
      <c r="HZ56" s="278"/>
      <c r="IA56" s="278"/>
    </row>
    <row r="57" spans="1:235" s="280" customFormat="1" ht="19.5" customHeight="1">
      <c r="A57" s="140"/>
      <c r="B57" s="140"/>
      <c r="C57" s="140">
        <v>4440</v>
      </c>
      <c r="D57" s="368" t="s">
        <v>354</v>
      </c>
      <c r="E57" s="547">
        <f>(G57/F57)*100</f>
        <v>78.94736842105263</v>
      </c>
      <c r="F57" s="364">
        <v>3800</v>
      </c>
      <c r="G57" s="185">
        <v>3000</v>
      </c>
      <c r="H57" s="185"/>
      <c r="I57" s="185"/>
      <c r="J57" s="185"/>
      <c r="K57" s="185"/>
      <c r="L57" s="185"/>
      <c r="M57" s="185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HT57" s="278"/>
      <c r="HU57" s="278"/>
      <c r="HV57" s="278"/>
      <c r="HW57" s="278"/>
      <c r="HX57" s="278"/>
      <c r="HY57" s="278"/>
      <c r="HZ57" s="278"/>
      <c r="IA57" s="278"/>
    </row>
    <row r="58" spans="1:13" ht="36" customHeight="1">
      <c r="A58" s="140"/>
      <c r="B58" s="140"/>
      <c r="C58" s="140">
        <v>4740</v>
      </c>
      <c r="D58" s="368" t="s">
        <v>369</v>
      </c>
      <c r="E58" s="547">
        <f>(G58/F58)*100</f>
        <v>0</v>
      </c>
      <c r="F58" s="364">
        <v>100</v>
      </c>
      <c r="G58" s="185">
        <v>0</v>
      </c>
      <c r="H58" s="185"/>
      <c r="I58" s="185"/>
      <c r="J58" s="185"/>
      <c r="K58" s="185"/>
      <c r="L58" s="185"/>
      <c r="M58" s="185"/>
    </row>
    <row r="59" spans="1:13" ht="18" customHeight="1">
      <c r="A59" s="137"/>
      <c r="B59" s="137">
        <v>80195</v>
      </c>
      <c r="C59" s="137"/>
      <c r="D59" s="371" t="s">
        <v>40</v>
      </c>
      <c r="E59" s="546">
        <f>(G59/F59)*100</f>
        <v>75.00379190050053</v>
      </c>
      <c r="F59" s="372">
        <f>SUM(F60)</f>
        <v>39558</v>
      </c>
      <c r="G59" s="181">
        <f>SUM(G60)</f>
        <v>29670</v>
      </c>
      <c r="H59" s="181"/>
      <c r="I59" s="181"/>
      <c r="J59" s="181"/>
      <c r="K59" s="181"/>
      <c r="L59" s="181"/>
      <c r="M59" s="181"/>
    </row>
    <row r="60" spans="1:13" ht="15.75" customHeight="1">
      <c r="A60" s="357"/>
      <c r="B60" s="357"/>
      <c r="C60" s="140">
        <v>4440</v>
      </c>
      <c r="D60" s="134" t="s">
        <v>304</v>
      </c>
      <c r="E60" s="547">
        <f>(G60/F60)*100</f>
        <v>75.00379190050053</v>
      </c>
      <c r="F60" s="185">
        <v>39558</v>
      </c>
      <c r="G60" s="185">
        <v>29670</v>
      </c>
      <c r="H60" s="185"/>
      <c r="I60" s="185"/>
      <c r="J60" s="185"/>
      <c r="K60" s="185"/>
      <c r="L60" s="185"/>
      <c r="M60" s="185"/>
    </row>
    <row r="61" spans="1:13" ht="18" customHeight="1">
      <c r="A61" s="556" t="s">
        <v>186</v>
      </c>
      <c r="B61" s="556"/>
      <c r="C61" s="556"/>
      <c r="D61" s="556"/>
      <c r="E61" s="253">
        <f>(G61/F61)*100</f>
        <v>51.55812524375618</v>
      </c>
      <c r="F61" s="557">
        <f>SUM(F59,F46,F41,F31,F9)</f>
        <v>3558884</v>
      </c>
      <c r="G61" s="410">
        <f>SUM(G59,G46,G41,G31,G9)</f>
        <v>1834893.8699999996</v>
      </c>
      <c r="H61" s="410">
        <f>SUM(H41,H31,H9:H46)</f>
        <v>2464609.4799999995</v>
      </c>
      <c r="I61" s="410">
        <f>SUM(I41,I31,H9:I46)</f>
        <v>2745008.49</v>
      </c>
      <c r="J61" s="410"/>
      <c r="K61" s="410"/>
      <c r="L61" s="410"/>
      <c r="M61" s="410"/>
    </row>
    <row r="62" spans="5:13" ht="18" customHeight="1">
      <c r="E62" s="411"/>
      <c r="F62" s="412"/>
      <c r="G62" s="356"/>
      <c r="H62" s="412"/>
      <c r="I62" s="412"/>
      <c r="J62" s="413"/>
      <c r="M62" s="412"/>
    </row>
    <row r="63" spans="5:13" ht="18" customHeight="1">
      <c r="E63" s="412"/>
      <c r="F63" s="412"/>
      <c r="G63" s="356"/>
      <c r="H63" s="412"/>
      <c r="I63" s="412"/>
      <c r="J63" s="413"/>
      <c r="M63" s="412"/>
    </row>
    <row r="64" spans="5:13" ht="18" customHeight="1">
      <c r="E64" s="412"/>
      <c r="F64" s="412"/>
      <c r="G64" s="356"/>
      <c r="H64" s="412"/>
      <c r="I64" s="412"/>
      <c r="J64" s="413"/>
      <c r="L64" s="413"/>
      <c r="M64" s="412"/>
    </row>
    <row r="65" spans="5:13" ht="18" customHeight="1">
      <c r="E65" s="412"/>
      <c r="F65" s="412"/>
      <c r="G65" s="356"/>
      <c r="H65" s="412"/>
      <c r="I65" s="412"/>
      <c r="J65" s="413"/>
      <c r="M65" s="412"/>
    </row>
    <row r="66" spans="5:13" ht="18" customHeight="1">
      <c r="E66" s="412"/>
      <c r="F66" s="412"/>
      <c r="G66" s="356"/>
      <c r="H66" s="412"/>
      <c r="I66" s="412"/>
      <c r="J66" s="413"/>
      <c r="M66" s="412"/>
    </row>
    <row r="67" spans="5:13" ht="18" customHeight="1">
      <c r="E67" s="412"/>
      <c r="F67" s="412"/>
      <c r="G67" s="356"/>
      <c r="H67" s="412"/>
      <c r="I67" s="412"/>
      <c r="J67" s="413"/>
      <c r="M67" s="412"/>
    </row>
    <row r="68" spans="5:13" ht="18" customHeight="1">
      <c r="E68" s="412"/>
      <c r="F68" s="412"/>
      <c r="G68" s="356"/>
      <c r="H68" s="412"/>
      <c r="I68" s="412"/>
      <c r="J68" s="413"/>
      <c r="M68" s="412"/>
    </row>
    <row r="69" spans="5:13" ht="18" customHeight="1">
      <c r="E69" s="412"/>
      <c r="F69" s="412"/>
      <c r="G69" s="356"/>
      <c r="H69" s="412"/>
      <c r="I69" s="412"/>
      <c r="J69" s="413"/>
      <c r="M69" s="412"/>
    </row>
    <row r="70" spans="5:13" ht="18" customHeight="1">
      <c r="E70" s="412"/>
      <c r="F70" s="412"/>
      <c r="G70" s="356"/>
      <c r="H70" s="412"/>
      <c r="I70" s="412"/>
      <c r="J70" s="413"/>
      <c r="M70" s="412"/>
    </row>
    <row r="71" spans="5:13" ht="18" customHeight="1">
      <c r="E71" s="412"/>
      <c r="F71" s="412"/>
      <c r="G71" s="356"/>
      <c r="H71" s="412"/>
      <c r="I71" s="412"/>
      <c r="J71" s="413"/>
      <c r="M71" s="412"/>
    </row>
    <row r="72" spans="5:13" ht="18" customHeight="1">
      <c r="E72" s="412"/>
      <c r="F72" s="412"/>
      <c r="G72" s="356"/>
      <c r="H72" s="412"/>
      <c r="I72" s="412"/>
      <c r="J72" s="413"/>
      <c r="M72" s="412"/>
    </row>
    <row r="73" spans="5:13" ht="18" customHeight="1">
      <c r="E73" s="412"/>
      <c r="F73" s="412"/>
      <c r="G73" s="356"/>
      <c r="H73" s="412"/>
      <c r="I73" s="412"/>
      <c r="J73" s="413"/>
      <c r="M73" s="412"/>
    </row>
    <row r="74" spans="5:13" ht="18" customHeight="1">
      <c r="E74" s="412"/>
      <c r="F74" s="412"/>
      <c r="G74" s="356"/>
      <c r="H74" s="412"/>
      <c r="I74" s="412"/>
      <c r="J74" s="413"/>
      <c r="M74" s="412"/>
    </row>
    <row r="75" spans="5:13" ht="18" customHeight="1">
      <c r="E75" s="412"/>
      <c r="F75" s="412"/>
      <c r="G75" s="356"/>
      <c r="H75" s="412"/>
      <c r="I75" s="412"/>
      <c r="J75" s="413"/>
      <c r="M75" s="412"/>
    </row>
    <row r="76" spans="5:13" ht="18" customHeight="1">
      <c r="E76" s="412"/>
      <c r="F76" s="412"/>
      <c r="G76" s="356"/>
      <c r="H76" s="412"/>
      <c r="I76" s="412"/>
      <c r="J76" s="413"/>
      <c r="M76" s="412"/>
    </row>
    <row r="77" spans="5:13" ht="18" customHeight="1">
      <c r="E77" s="412"/>
      <c r="F77" s="412"/>
      <c r="G77" s="356"/>
      <c r="H77" s="412"/>
      <c r="I77" s="412"/>
      <c r="J77" s="413"/>
      <c r="M77" s="412"/>
    </row>
    <row r="78" spans="5:13" ht="18" customHeight="1">
      <c r="E78" s="412"/>
      <c r="F78" s="412"/>
      <c r="G78" s="356"/>
      <c r="H78" s="412"/>
      <c r="I78" s="412"/>
      <c r="J78" s="413"/>
      <c r="M78" s="412"/>
    </row>
    <row r="79" spans="5:13" ht="18" customHeight="1">
      <c r="E79" s="412"/>
      <c r="F79" s="412"/>
      <c r="G79" s="356"/>
      <c r="H79" s="412"/>
      <c r="I79" s="412"/>
      <c r="J79" s="413"/>
      <c r="M79" s="412"/>
    </row>
    <row r="80" spans="5:13" ht="18" customHeight="1">
      <c r="E80" s="412"/>
      <c r="F80" s="412"/>
      <c r="G80" s="356"/>
      <c r="H80" s="412"/>
      <c r="I80" s="412"/>
      <c r="J80" s="413"/>
      <c r="M80" s="412"/>
    </row>
    <row r="81" spans="5:13" ht="18" customHeight="1">
      <c r="E81" s="412"/>
      <c r="F81" s="412"/>
      <c r="G81" s="356"/>
      <c r="H81" s="412"/>
      <c r="I81" s="412"/>
      <c r="J81" s="413"/>
      <c r="M81" s="412"/>
    </row>
    <row r="82" spans="5:13" ht="18" customHeight="1">
      <c r="E82" s="412"/>
      <c r="F82" s="412"/>
      <c r="G82" s="356"/>
      <c r="H82" s="412"/>
      <c r="I82" s="412"/>
      <c r="J82" s="413"/>
      <c r="M82" s="412"/>
    </row>
    <row r="83" spans="5:13" ht="18" customHeight="1">
      <c r="E83" s="412"/>
      <c r="F83" s="412"/>
      <c r="G83" s="356"/>
      <c r="H83" s="412"/>
      <c r="I83" s="412"/>
      <c r="J83" s="413"/>
      <c r="M83" s="412"/>
    </row>
    <row r="84" spans="5:13" ht="18" customHeight="1">
      <c r="E84" s="412"/>
      <c r="F84" s="412"/>
      <c r="G84" s="356"/>
      <c r="H84" s="412"/>
      <c r="I84" s="412"/>
      <c r="J84" s="413"/>
      <c r="M84" s="412"/>
    </row>
    <row r="85" spans="5:13" ht="18" customHeight="1">
      <c r="E85" s="412"/>
      <c r="F85" s="412"/>
      <c r="G85" s="356"/>
      <c r="H85" s="412"/>
      <c r="I85" s="412"/>
      <c r="J85" s="413"/>
      <c r="M85" s="412"/>
    </row>
    <row r="86" spans="5:13" ht="18" customHeight="1">
      <c r="E86" s="412"/>
      <c r="F86" s="412"/>
      <c r="G86" s="356"/>
      <c r="H86" s="412"/>
      <c r="I86" s="412"/>
      <c r="J86" s="413"/>
      <c r="M86" s="412"/>
    </row>
    <row r="87" spans="5:13" ht="18" customHeight="1">
      <c r="E87" s="412"/>
      <c r="F87" s="412"/>
      <c r="G87" s="356"/>
      <c r="H87" s="412"/>
      <c r="I87" s="412"/>
      <c r="J87" s="413"/>
      <c r="M87" s="412"/>
    </row>
    <row r="88" spans="5:13" ht="18" customHeight="1">
      <c r="E88" s="412"/>
      <c r="F88" s="412"/>
      <c r="G88" s="356"/>
      <c r="H88" s="412"/>
      <c r="I88" s="412"/>
      <c r="J88" s="413"/>
      <c r="M88" s="412"/>
    </row>
    <row r="89" spans="5:13" ht="18" customHeight="1">
      <c r="E89" s="412"/>
      <c r="F89" s="412"/>
      <c r="H89" s="412"/>
      <c r="I89" s="412"/>
      <c r="M89" s="412"/>
    </row>
    <row r="90" spans="5:13" ht="18" customHeight="1">
      <c r="E90" s="412"/>
      <c r="F90" s="412"/>
      <c r="H90" s="412"/>
      <c r="I90" s="412"/>
      <c r="M90" s="412"/>
    </row>
    <row r="91" spans="5:13" ht="18" customHeight="1">
      <c r="E91" s="412"/>
      <c r="F91" s="412"/>
      <c r="H91" s="412"/>
      <c r="I91" s="412"/>
      <c r="M91" s="412"/>
    </row>
    <row r="92" spans="5:13" ht="18" customHeight="1">
      <c r="E92" s="412"/>
      <c r="F92" s="412"/>
      <c r="H92" s="412"/>
      <c r="I92" s="412"/>
      <c r="M92" s="412"/>
    </row>
    <row r="93" spans="5:13" ht="18" customHeight="1">
      <c r="E93" s="412"/>
      <c r="F93" s="412"/>
      <c r="H93" s="412"/>
      <c r="I93" s="412"/>
      <c r="M93" s="412"/>
    </row>
    <row r="94" spans="5:13" ht="18" customHeight="1">
      <c r="E94" s="412"/>
      <c r="F94" s="412"/>
      <c r="H94" s="412"/>
      <c r="I94" s="412"/>
      <c r="M94" s="412"/>
    </row>
    <row r="95" spans="5:13" ht="18" customHeight="1">
      <c r="E95" s="412"/>
      <c r="F95" s="412"/>
      <c r="H95" s="412"/>
      <c r="I95" s="412"/>
      <c r="M95" s="412"/>
    </row>
    <row r="96" spans="5:13" ht="18" customHeight="1">
      <c r="E96" s="412"/>
      <c r="F96" s="412"/>
      <c r="H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  <row r="156" spans="5:13" ht="18" customHeight="1">
      <c r="E156" s="412"/>
      <c r="F156" s="412"/>
      <c r="I156" s="412"/>
      <c r="M156" s="412"/>
    </row>
    <row r="157" spans="5:13" ht="18" customHeight="1">
      <c r="E157" s="412"/>
      <c r="F157" s="412"/>
      <c r="I157" s="412"/>
      <c r="M157" s="412"/>
    </row>
    <row r="158" spans="5:13" ht="18" customHeight="1">
      <c r="E158" s="412"/>
      <c r="F158" s="412"/>
      <c r="I158" s="412"/>
      <c r="M158" s="412"/>
    </row>
    <row r="159" spans="5:13" ht="18" customHeight="1">
      <c r="E159" s="412"/>
      <c r="F159" s="412"/>
      <c r="I159" s="412"/>
      <c r="M159" s="412"/>
    </row>
    <row r="160" spans="5:13" ht="18" customHeight="1">
      <c r="E160" s="412"/>
      <c r="F160" s="412"/>
      <c r="I160" s="412"/>
      <c r="M160" s="412"/>
    </row>
    <row r="161" spans="5:13" ht="18" customHeight="1">
      <c r="E161" s="412"/>
      <c r="F161" s="412"/>
      <c r="I161" s="412"/>
      <c r="M161" s="412"/>
    </row>
    <row r="162" spans="5:13" ht="18" customHeight="1">
      <c r="E162" s="412"/>
      <c r="F162" s="412"/>
      <c r="I162" s="412"/>
      <c r="M162" s="412"/>
    </row>
    <row r="163" spans="5:13" ht="18" customHeight="1">
      <c r="E163" s="412"/>
      <c r="F163" s="412"/>
      <c r="I163" s="412"/>
      <c r="M163" s="412"/>
    </row>
    <row r="164" spans="5:13" ht="18" customHeight="1">
      <c r="E164" s="412"/>
      <c r="F164" s="412"/>
      <c r="I164" s="412"/>
      <c r="M164" s="412"/>
    </row>
    <row r="165" spans="5:13" ht="18" customHeight="1">
      <c r="E165" s="412"/>
      <c r="F165" s="412"/>
      <c r="I165" s="412"/>
      <c r="M165" s="412"/>
    </row>
    <row r="166" spans="5:13" ht="18" customHeight="1">
      <c r="E166" s="412"/>
      <c r="F166" s="412"/>
      <c r="I166" s="412"/>
      <c r="M166" s="412"/>
    </row>
    <row r="167" spans="5:13" ht="18" customHeight="1">
      <c r="E167" s="412"/>
      <c r="F167" s="412"/>
      <c r="I167" s="412"/>
      <c r="M167" s="412"/>
    </row>
    <row r="168" spans="5:13" ht="18" customHeight="1">
      <c r="E168" s="412"/>
      <c r="F168" s="412"/>
      <c r="I168" s="412"/>
      <c r="M168" s="412"/>
    </row>
    <row r="169" spans="5:13" ht="18" customHeight="1">
      <c r="E169" s="412"/>
      <c r="F169" s="412"/>
      <c r="I169" s="412"/>
      <c r="M169" s="412"/>
    </row>
    <row r="170" spans="5:13" ht="18" customHeight="1">
      <c r="E170" s="412"/>
      <c r="F170" s="412"/>
      <c r="I170" s="412"/>
      <c r="M170" s="412"/>
    </row>
    <row r="171" spans="5:13" ht="18" customHeight="1">
      <c r="E171" s="412"/>
      <c r="F171" s="412"/>
      <c r="I171" s="412"/>
      <c r="M171" s="412"/>
    </row>
    <row r="172" spans="5:13" ht="18" customHeight="1">
      <c r="E172" s="412"/>
      <c r="F172" s="412"/>
      <c r="I172" s="412"/>
      <c r="M172" s="412"/>
    </row>
    <row r="173" spans="5:13" ht="18" customHeight="1">
      <c r="E173" s="412"/>
      <c r="F173" s="412"/>
      <c r="I173" s="412"/>
      <c r="M173" s="412"/>
    </row>
    <row r="174" spans="5:13" ht="18" customHeight="1">
      <c r="E174" s="412"/>
      <c r="F174" s="412"/>
      <c r="I174" s="412"/>
      <c r="M174" s="412"/>
    </row>
    <row r="175" spans="5:13" ht="18" customHeight="1">
      <c r="E175" s="412"/>
      <c r="F175" s="412"/>
      <c r="I175" s="412"/>
      <c r="M175" s="412"/>
    </row>
    <row r="176" spans="5:13" ht="18" customHeight="1">
      <c r="E176" s="412"/>
      <c r="F176" s="412"/>
      <c r="I176" s="412"/>
      <c r="M176" s="412"/>
    </row>
    <row r="177" spans="5:13" ht="18" customHeight="1">
      <c r="E177" s="412"/>
      <c r="F177" s="412"/>
      <c r="I177" s="412"/>
      <c r="M177" s="412"/>
    </row>
    <row r="178" spans="5:13" ht="18" customHeight="1">
      <c r="E178" s="412"/>
      <c r="F178" s="412"/>
      <c r="I178" s="412"/>
      <c r="M178" s="412"/>
    </row>
    <row r="179" spans="5:13" ht="18" customHeight="1">
      <c r="E179" s="412"/>
      <c r="F179" s="412"/>
      <c r="I179" s="412"/>
      <c r="M179" s="412"/>
    </row>
    <row r="180" spans="5:13" ht="18" customHeight="1">
      <c r="E180" s="412"/>
      <c r="F180" s="412"/>
      <c r="I180" s="412"/>
      <c r="M180" s="412"/>
    </row>
    <row r="181" spans="5:13" ht="18" customHeight="1">
      <c r="E181" s="412"/>
      <c r="F181" s="412"/>
      <c r="I181" s="412"/>
      <c r="M181" s="412"/>
    </row>
    <row r="182" spans="5:13" ht="18" customHeight="1">
      <c r="E182" s="412"/>
      <c r="F182" s="412"/>
      <c r="I182" s="412"/>
      <c r="M182" s="412"/>
    </row>
    <row r="183" spans="5:13" ht="18" customHeight="1">
      <c r="E183" s="412"/>
      <c r="F183" s="412"/>
      <c r="I183" s="412"/>
      <c r="M183" s="412"/>
    </row>
    <row r="184" spans="5:13" ht="18" customHeight="1">
      <c r="E184" s="412"/>
      <c r="F184" s="412"/>
      <c r="I184" s="412"/>
      <c r="M184" s="412"/>
    </row>
    <row r="185" spans="5:13" ht="18" customHeight="1">
      <c r="E185" s="412"/>
      <c r="F185" s="412"/>
      <c r="I185" s="412"/>
      <c r="M185" s="412"/>
    </row>
    <row r="186" spans="5:13" ht="18" customHeight="1">
      <c r="E186" s="412"/>
      <c r="F186" s="412"/>
      <c r="I186" s="412"/>
      <c r="M186" s="412"/>
    </row>
    <row r="187" spans="5:13" ht="18" customHeight="1">
      <c r="E187" s="412"/>
      <c r="F187" s="412"/>
      <c r="I187" s="412"/>
      <c r="M187" s="412"/>
    </row>
    <row r="188" spans="5:13" ht="18" customHeight="1">
      <c r="E188" s="412"/>
      <c r="F188" s="412"/>
      <c r="I188" s="412"/>
      <c r="M188" s="412"/>
    </row>
    <row r="189" spans="5:13" ht="18" customHeight="1">
      <c r="E189" s="412"/>
      <c r="F189" s="412"/>
      <c r="I189" s="412"/>
      <c r="M189" s="412"/>
    </row>
  </sheetData>
  <mergeCells count="13">
    <mergeCell ref="J1:M1"/>
    <mergeCell ref="A3:M3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61:D61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5"/>
  <sheetViews>
    <sheetView showGridLines="0" defaultGridColor="0" view="pageBreakPreview" zoomScale="80" zoomScaleSheetLayoutView="80" colorId="15" workbookViewId="0" topLeftCell="F20">
      <selection activeCell="M37" activeCellId="1" sqref="A1:E27 M37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6" width="12.75390625" style="278" customWidth="1"/>
    <col min="7" max="7" width="14.75390625" style="278" customWidth="1"/>
    <col min="8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3" ht="33" customHeight="1">
      <c r="G1" s="558"/>
      <c r="H1" s="281"/>
      <c r="I1" s="281"/>
      <c r="J1" s="281"/>
      <c r="K1" s="559" t="s">
        <v>441</v>
      </c>
      <c r="L1" s="559"/>
      <c r="M1" s="559"/>
    </row>
    <row r="2" spans="7:13" ht="18" customHeight="1">
      <c r="G2" s="281"/>
      <c r="H2" s="281"/>
      <c r="I2" s="281"/>
      <c r="J2" s="281"/>
      <c r="K2" s="281"/>
      <c r="L2" s="281"/>
      <c r="M2" s="281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28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8" customHeight="1">
      <c r="A5" s="545" t="s">
        <v>215</v>
      </c>
      <c r="B5" s="545"/>
      <c r="C5" s="545"/>
      <c r="D5" s="545"/>
      <c r="E5" s="286"/>
      <c r="M5" s="520" t="s">
        <v>2</v>
      </c>
    </row>
    <row r="6" spans="1:13" s="290" customFormat="1" ht="18" customHeight="1">
      <c r="A6" s="39" t="s">
        <v>3</v>
      </c>
      <c r="B6" s="39" t="s">
        <v>32</v>
      </c>
      <c r="C6" s="40" t="s">
        <v>33</v>
      </c>
      <c r="D6" s="155" t="s">
        <v>250</v>
      </c>
      <c r="E6" s="41" t="s">
        <v>7</v>
      </c>
      <c r="F6" s="560" t="s">
        <v>442</v>
      </c>
      <c r="G6" s="521" t="s">
        <v>252</v>
      </c>
      <c r="H6" s="521"/>
      <c r="I6" s="521"/>
      <c r="J6" s="521"/>
      <c r="K6" s="521"/>
      <c r="L6" s="521"/>
      <c r="M6" s="522"/>
    </row>
    <row r="7" spans="1:13" s="290" customFormat="1" ht="18" customHeight="1">
      <c r="A7" s="39"/>
      <c r="B7" s="39"/>
      <c r="C7" s="40"/>
      <c r="D7" s="155"/>
      <c r="E7" s="41"/>
      <c r="F7" s="560"/>
      <c r="G7" s="522" t="s">
        <v>253</v>
      </c>
      <c r="H7" s="289" t="s">
        <v>254</v>
      </c>
      <c r="I7" s="289"/>
      <c r="J7" s="289"/>
      <c r="K7" s="289"/>
      <c r="L7" s="289"/>
      <c r="M7" s="289" t="s">
        <v>255</v>
      </c>
    </row>
    <row r="8" spans="1:13" s="291" customFormat="1" ht="93" customHeight="1">
      <c r="A8" s="39"/>
      <c r="B8" s="39"/>
      <c r="C8" s="40"/>
      <c r="D8" s="155"/>
      <c r="E8" s="41"/>
      <c r="F8" s="560"/>
      <c r="G8" s="522"/>
      <c r="H8" s="289" t="s">
        <v>256</v>
      </c>
      <c r="I8" s="289" t="s">
        <v>257</v>
      </c>
      <c r="J8" s="289" t="s">
        <v>258</v>
      </c>
      <c r="K8" s="40" t="s">
        <v>259</v>
      </c>
      <c r="L8" s="40" t="s">
        <v>260</v>
      </c>
      <c r="M8" s="289"/>
    </row>
    <row r="9" spans="1:13" s="297" customFormat="1" ht="12" customHeight="1">
      <c r="A9" s="292">
        <v>1</v>
      </c>
      <c r="B9" s="292">
        <v>2</v>
      </c>
      <c r="C9" s="293">
        <v>3</v>
      </c>
      <c r="D9" s="160">
        <v>4</v>
      </c>
      <c r="E9" s="46">
        <v>5</v>
      </c>
      <c r="F9" s="523">
        <v>6</v>
      </c>
      <c r="G9" s="295">
        <v>7</v>
      </c>
      <c r="H9" s="295">
        <v>8</v>
      </c>
      <c r="I9" s="295">
        <v>9</v>
      </c>
      <c r="J9" s="295">
        <v>10</v>
      </c>
      <c r="K9" s="45">
        <v>11</v>
      </c>
      <c r="L9" s="45">
        <v>12</v>
      </c>
      <c r="M9" s="295">
        <v>13</v>
      </c>
    </row>
    <row r="10" spans="1:13" ht="18" customHeight="1">
      <c r="A10" s="137">
        <v>801</v>
      </c>
      <c r="B10" s="137">
        <v>80101</v>
      </c>
      <c r="C10" s="137"/>
      <c r="D10" s="371" t="s">
        <v>139</v>
      </c>
      <c r="E10" s="546">
        <f>(G10/F10)*100</f>
        <v>53.18243031192383</v>
      </c>
      <c r="F10" s="372">
        <f>SUM(F11:F30)</f>
        <v>2673377</v>
      </c>
      <c r="G10" s="372">
        <f>SUM(G11:G30)</f>
        <v>1421766.86</v>
      </c>
      <c r="H10" s="372">
        <f>SUM(H11:H30)</f>
        <v>1040513.89</v>
      </c>
      <c r="I10" s="372">
        <f>SUM(I11:I30)</f>
        <v>176266.36000000002</v>
      </c>
      <c r="J10" s="181"/>
      <c r="K10" s="181"/>
      <c r="L10" s="181"/>
      <c r="M10" s="181"/>
    </row>
    <row r="11" spans="1:13" ht="19.5" customHeight="1">
      <c r="A11" s="140"/>
      <c r="B11" s="140"/>
      <c r="C11" s="140">
        <v>3020</v>
      </c>
      <c r="D11" s="368" t="s">
        <v>334</v>
      </c>
      <c r="E11" s="547">
        <f>(G11/F11)*100</f>
        <v>1.992300288739172</v>
      </c>
      <c r="F11" s="364">
        <v>10390</v>
      </c>
      <c r="G11" s="185">
        <v>207</v>
      </c>
      <c r="H11" s="185"/>
      <c r="I11" s="185"/>
      <c r="J11" s="185"/>
      <c r="K11" s="185"/>
      <c r="L11" s="185"/>
      <c r="M11" s="185"/>
    </row>
    <row r="12" spans="1:13" ht="18" customHeight="1">
      <c r="A12" s="137"/>
      <c r="B12" s="140"/>
      <c r="C12" s="140">
        <v>3240</v>
      </c>
      <c r="D12" s="368" t="s">
        <v>336</v>
      </c>
      <c r="E12" s="547">
        <f>(G12/F12)*100</f>
        <v>100</v>
      </c>
      <c r="F12" s="364">
        <v>1664</v>
      </c>
      <c r="G12" s="185">
        <v>1664</v>
      </c>
      <c r="H12" s="185"/>
      <c r="I12" s="185"/>
      <c r="J12" s="185"/>
      <c r="K12" s="185"/>
      <c r="L12" s="185"/>
      <c r="M12" s="185"/>
    </row>
    <row r="13" spans="1:13" ht="18" customHeight="1">
      <c r="A13" s="137"/>
      <c r="B13" s="140"/>
      <c r="C13" s="140">
        <v>4010</v>
      </c>
      <c r="D13" s="368" t="s">
        <v>337</v>
      </c>
      <c r="E13" s="547">
        <f>(G13/F13)*100</f>
        <v>50.756839660912625</v>
      </c>
      <c r="F13" s="364">
        <v>1787150</v>
      </c>
      <c r="G13" s="185">
        <f>H13</f>
        <v>907100.86</v>
      </c>
      <c r="H13" s="185">
        <v>907100.86</v>
      </c>
      <c r="I13" s="185"/>
      <c r="J13" s="185"/>
      <c r="K13" s="185"/>
      <c r="L13" s="185"/>
      <c r="M13" s="185"/>
    </row>
    <row r="14" spans="1:13" ht="18" customHeight="1">
      <c r="A14" s="137"/>
      <c r="B14" s="140"/>
      <c r="C14" s="140">
        <v>4040</v>
      </c>
      <c r="D14" s="368" t="s">
        <v>288</v>
      </c>
      <c r="E14" s="547">
        <f>(G14/F14)*100</f>
        <v>100.00002248656428</v>
      </c>
      <c r="F14" s="364">
        <v>133413</v>
      </c>
      <c r="G14" s="185">
        <f>H14</f>
        <v>133413.03</v>
      </c>
      <c r="H14" s="185">
        <v>133413.03</v>
      </c>
      <c r="I14" s="185"/>
      <c r="J14" s="185"/>
      <c r="K14" s="185"/>
      <c r="L14" s="185"/>
      <c r="M14" s="185"/>
    </row>
    <row r="15" spans="1:13" ht="18" customHeight="1">
      <c r="A15" s="137"/>
      <c r="B15" s="140"/>
      <c r="C15" s="140">
        <v>4110</v>
      </c>
      <c r="D15" s="368" t="s">
        <v>289</v>
      </c>
      <c r="E15" s="547">
        <f>(G15/F15)*100</f>
        <v>55.319656718049636</v>
      </c>
      <c r="F15" s="364">
        <v>274410</v>
      </c>
      <c r="G15" s="185">
        <f>I15</f>
        <v>151802.67</v>
      </c>
      <c r="H15" s="185"/>
      <c r="I15" s="185">
        <v>151802.67</v>
      </c>
      <c r="J15" s="185"/>
      <c r="K15" s="185"/>
      <c r="L15" s="185"/>
      <c r="M15" s="185"/>
    </row>
    <row r="16" spans="1:13" ht="18" customHeight="1">
      <c r="A16" s="137"/>
      <c r="B16" s="140"/>
      <c r="C16" s="140">
        <v>4120</v>
      </c>
      <c r="D16" s="368" t="s">
        <v>290</v>
      </c>
      <c r="E16" s="547">
        <f>(G16/F16)*100</f>
        <v>52.3287486631016</v>
      </c>
      <c r="F16" s="364">
        <v>46750</v>
      </c>
      <c r="G16" s="185">
        <f>I16</f>
        <v>24463.69</v>
      </c>
      <c r="H16" s="185"/>
      <c r="I16" s="185">
        <v>24463.69</v>
      </c>
      <c r="J16" s="185"/>
      <c r="K16" s="185"/>
      <c r="L16" s="185"/>
      <c r="M16" s="185"/>
    </row>
    <row r="17" spans="1:13" ht="18" customHeight="1">
      <c r="A17" s="137"/>
      <c r="B17" s="140"/>
      <c r="C17" s="140">
        <v>4210</v>
      </c>
      <c r="D17" s="368" t="s">
        <v>272</v>
      </c>
      <c r="E17" s="547">
        <f>(G17/F17)*100</f>
        <v>26.771397058823528</v>
      </c>
      <c r="F17" s="364">
        <v>27200</v>
      </c>
      <c r="G17" s="185">
        <v>7281.82</v>
      </c>
      <c r="H17" s="185"/>
      <c r="I17" s="185"/>
      <c r="J17" s="185"/>
      <c r="K17" s="185"/>
      <c r="L17" s="185"/>
      <c r="M17" s="185"/>
    </row>
    <row r="18" spans="1:13" ht="15.75" customHeight="1">
      <c r="A18" s="140"/>
      <c r="B18" s="140"/>
      <c r="C18" s="140">
        <v>4240</v>
      </c>
      <c r="D18" s="368" t="s">
        <v>338</v>
      </c>
      <c r="E18" s="547">
        <f>(G18/F18)*100</f>
        <v>0.7874015748031495</v>
      </c>
      <c r="F18" s="364">
        <v>12700</v>
      </c>
      <c r="G18" s="185">
        <v>100</v>
      </c>
      <c r="H18" s="185"/>
      <c r="I18" s="185"/>
      <c r="J18" s="185"/>
      <c r="K18" s="185"/>
      <c r="L18" s="185"/>
      <c r="M18" s="185"/>
    </row>
    <row r="19" spans="1:13" ht="18" customHeight="1">
      <c r="A19" s="140"/>
      <c r="B19" s="140"/>
      <c r="C19" s="140">
        <v>4260</v>
      </c>
      <c r="D19" s="368" t="s">
        <v>339</v>
      </c>
      <c r="E19" s="547">
        <f>(G19/F19)*100</f>
        <v>72.2580706287683</v>
      </c>
      <c r="F19" s="364">
        <v>116100</v>
      </c>
      <c r="G19" s="185">
        <v>83891.62</v>
      </c>
      <c r="H19" s="185"/>
      <c r="I19" s="185"/>
      <c r="J19" s="185"/>
      <c r="K19" s="185"/>
      <c r="L19" s="185"/>
      <c r="M19" s="185"/>
    </row>
    <row r="20" spans="1:13" ht="18" customHeight="1">
      <c r="A20" s="140"/>
      <c r="B20" s="140"/>
      <c r="C20" s="140">
        <v>4270</v>
      </c>
      <c r="D20" s="368" t="s">
        <v>275</v>
      </c>
      <c r="E20" s="547">
        <f>(G20/F20)*100</f>
        <v>12.216481481481482</v>
      </c>
      <c r="F20" s="364">
        <v>102600</v>
      </c>
      <c r="G20" s="185">
        <v>12534.11</v>
      </c>
      <c r="H20" s="185"/>
      <c r="I20" s="185"/>
      <c r="J20" s="185"/>
      <c r="K20" s="185"/>
      <c r="L20" s="185"/>
      <c r="M20" s="185"/>
    </row>
    <row r="21" spans="1:13" ht="18" customHeight="1">
      <c r="A21" s="140"/>
      <c r="B21" s="140"/>
      <c r="C21" s="140">
        <v>4280</v>
      </c>
      <c r="D21" s="368" t="s">
        <v>340</v>
      </c>
      <c r="E21" s="547">
        <f>(G21/F21)*100</f>
        <v>14.499999999999998</v>
      </c>
      <c r="F21" s="364">
        <v>2000</v>
      </c>
      <c r="G21" s="185">
        <v>290</v>
      </c>
      <c r="H21" s="306"/>
      <c r="I21" s="306"/>
      <c r="J21" s="306"/>
      <c r="K21" s="306"/>
      <c r="L21" s="306"/>
      <c r="M21" s="306"/>
    </row>
    <row r="22" spans="1:13" ht="18" customHeight="1">
      <c r="A22" s="140"/>
      <c r="B22" s="140"/>
      <c r="C22" s="140">
        <v>4300</v>
      </c>
      <c r="D22" s="368" t="s">
        <v>265</v>
      </c>
      <c r="E22" s="547">
        <f>(G22/F22)*100</f>
        <v>45.1880266075388</v>
      </c>
      <c r="F22" s="364">
        <v>45100</v>
      </c>
      <c r="G22" s="185">
        <v>20379.8</v>
      </c>
      <c r="H22" s="185"/>
      <c r="I22" s="185"/>
      <c r="J22" s="185"/>
      <c r="K22" s="185"/>
      <c r="L22" s="185"/>
      <c r="M22" s="185"/>
    </row>
    <row r="23" spans="1:13" ht="18" customHeight="1">
      <c r="A23" s="140"/>
      <c r="B23" s="140"/>
      <c r="C23" s="140">
        <v>4350</v>
      </c>
      <c r="D23" s="368" t="s">
        <v>296</v>
      </c>
      <c r="E23" s="547">
        <f>(G23/F23)*100</f>
        <v>20.47058823529412</v>
      </c>
      <c r="F23" s="364">
        <v>850</v>
      </c>
      <c r="G23" s="185">
        <v>174</v>
      </c>
      <c r="H23" s="306"/>
      <c r="I23" s="306"/>
      <c r="J23" s="306"/>
      <c r="K23" s="306"/>
      <c r="L23" s="306"/>
      <c r="M23" s="306"/>
    </row>
    <row r="24" spans="1:13" ht="32.25" customHeight="1">
      <c r="A24" s="140"/>
      <c r="B24" s="140"/>
      <c r="C24" s="140">
        <v>4370</v>
      </c>
      <c r="D24" s="368" t="s">
        <v>341</v>
      </c>
      <c r="E24" s="547">
        <f>(G24/F24)*100</f>
        <v>26.883076923076928</v>
      </c>
      <c r="F24" s="364">
        <v>3900</v>
      </c>
      <c r="G24" s="185">
        <v>1048.44</v>
      </c>
      <c r="H24" s="185"/>
      <c r="I24" s="185"/>
      <c r="J24" s="185"/>
      <c r="K24" s="185"/>
      <c r="L24" s="185"/>
      <c r="M24" s="185"/>
    </row>
    <row r="25" spans="1:13" ht="18" customHeight="1">
      <c r="A25" s="140"/>
      <c r="B25" s="140"/>
      <c r="C25" s="140">
        <v>4410</v>
      </c>
      <c r="D25" s="368" t="s">
        <v>301</v>
      </c>
      <c r="E25" s="547">
        <f>(G25/F25)*100</f>
        <v>1.8111111111111113</v>
      </c>
      <c r="F25" s="364">
        <v>1800</v>
      </c>
      <c r="G25" s="185">
        <v>32.6</v>
      </c>
      <c r="H25" s="185"/>
      <c r="I25" s="185"/>
      <c r="J25" s="185"/>
      <c r="K25" s="185"/>
      <c r="L25" s="185"/>
      <c r="M25" s="185"/>
    </row>
    <row r="26" spans="1:13" ht="18" customHeight="1">
      <c r="A26" s="140"/>
      <c r="B26" s="140"/>
      <c r="C26" s="140">
        <v>4430</v>
      </c>
      <c r="D26" s="368" t="s">
        <v>342</v>
      </c>
      <c r="E26" s="547">
        <f>(G26/F26)*100</f>
        <v>94.275</v>
      </c>
      <c r="F26" s="364">
        <v>1600</v>
      </c>
      <c r="G26" s="185">
        <v>1508.4</v>
      </c>
      <c r="H26" s="185"/>
      <c r="I26" s="185"/>
      <c r="J26" s="185"/>
      <c r="K26" s="185"/>
      <c r="L26" s="185"/>
      <c r="M26" s="185"/>
    </row>
    <row r="27" spans="1:13" ht="15.75" customHeight="1">
      <c r="A27" s="140"/>
      <c r="B27" s="140"/>
      <c r="C27" s="140">
        <v>4440</v>
      </c>
      <c r="D27" s="368" t="s">
        <v>304</v>
      </c>
      <c r="E27" s="547">
        <f>(G27/F27)*100</f>
        <v>75</v>
      </c>
      <c r="F27" s="364">
        <v>99000</v>
      </c>
      <c r="G27" s="185">
        <v>74250</v>
      </c>
      <c r="H27" s="185"/>
      <c r="I27" s="185"/>
      <c r="J27" s="185"/>
      <c r="K27" s="185"/>
      <c r="L27" s="185"/>
      <c r="M27" s="185"/>
    </row>
    <row r="28" spans="1:13" ht="32.25" customHeight="1">
      <c r="A28" s="140"/>
      <c r="B28" s="140"/>
      <c r="C28" s="140">
        <v>4700</v>
      </c>
      <c r="D28" s="368" t="s">
        <v>306</v>
      </c>
      <c r="E28" s="547">
        <f>(G28/F28)*100</f>
        <v>7.666666666666666</v>
      </c>
      <c r="F28" s="364">
        <v>3000</v>
      </c>
      <c r="G28" s="185">
        <v>230</v>
      </c>
      <c r="H28" s="185"/>
      <c r="I28" s="185"/>
      <c r="J28" s="185"/>
      <c r="K28" s="185"/>
      <c r="L28" s="185"/>
      <c r="M28" s="185"/>
    </row>
    <row r="29" spans="1:13" ht="34.5" customHeight="1">
      <c r="A29" s="140"/>
      <c r="B29" s="140"/>
      <c r="C29" s="140">
        <v>4740</v>
      </c>
      <c r="D29" s="368" t="s">
        <v>343</v>
      </c>
      <c r="E29" s="547">
        <f>(G29/F29)*100</f>
        <v>17.59</v>
      </c>
      <c r="F29" s="364">
        <v>1800</v>
      </c>
      <c r="G29" s="185">
        <v>316.62</v>
      </c>
      <c r="H29" s="185"/>
      <c r="I29" s="185"/>
      <c r="J29" s="181"/>
      <c r="K29" s="185"/>
      <c r="L29" s="185"/>
      <c r="M29" s="185"/>
    </row>
    <row r="30" spans="1:13" ht="15.75" customHeight="1">
      <c r="A30" s="140"/>
      <c r="B30" s="140"/>
      <c r="C30" s="140">
        <v>4750</v>
      </c>
      <c r="D30" s="368" t="s">
        <v>344</v>
      </c>
      <c r="E30" s="547">
        <f>(G30/F30)*100</f>
        <v>55.292307692307695</v>
      </c>
      <c r="F30" s="364">
        <v>1950</v>
      </c>
      <c r="G30" s="185">
        <v>1078.2</v>
      </c>
      <c r="H30" s="185"/>
      <c r="I30" s="185"/>
      <c r="J30" s="185"/>
      <c r="K30" s="185"/>
      <c r="L30" s="185"/>
      <c r="M30" s="185"/>
    </row>
    <row r="31" spans="1:13" ht="15.75" customHeight="1">
      <c r="A31" s="309"/>
      <c r="B31" s="137">
        <v>80146</v>
      </c>
      <c r="C31" s="137"/>
      <c r="D31" s="371" t="s">
        <v>362</v>
      </c>
      <c r="E31" s="547">
        <f>(G31/F31)*100</f>
        <v>63.32280701754386</v>
      </c>
      <c r="F31" s="372">
        <f>SUM(F32,F33,F34)</f>
        <v>5700</v>
      </c>
      <c r="G31" s="181">
        <f>SUM(G33,G34)</f>
        <v>3609.4</v>
      </c>
      <c r="H31" s="181"/>
      <c r="I31" s="181"/>
      <c r="J31" s="181"/>
      <c r="K31" s="181"/>
      <c r="L31" s="181"/>
      <c r="M31" s="181"/>
    </row>
    <row r="32" spans="1:13" ht="18" customHeight="1">
      <c r="A32" s="357"/>
      <c r="B32" s="140"/>
      <c r="C32" s="140">
        <v>4210</v>
      </c>
      <c r="D32" s="368" t="s">
        <v>364</v>
      </c>
      <c r="E32" s="547">
        <f>(G32/F32)*100</f>
        <v>0</v>
      </c>
      <c r="F32" s="364">
        <v>1800</v>
      </c>
      <c r="G32" s="185">
        <v>0</v>
      </c>
      <c r="H32" s="185"/>
      <c r="I32" s="185"/>
      <c r="J32" s="185"/>
      <c r="K32" s="185"/>
      <c r="L32" s="185"/>
      <c r="M32" s="185"/>
    </row>
    <row r="33" spans="1:13" ht="18" customHeight="1">
      <c r="A33" s="357"/>
      <c r="B33" s="140"/>
      <c r="C33" s="140">
        <v>4300</v>
      </c>
      <c r="D33" s="368" t="s">
        <v>366</v>
      </c>
      <c r="E33" s="547">
        <f>(G33/F33)*100</f>
        <v>97.90476190476191</v>
      </c>
      <c r="F33" s="364">
        <v>2100</v>
      </c>
      <c r="G33" s="185">
        <v>2056</v>
      </c>
      <c r="H33" s="185"/>
      <c r="I33" s="185"/>
      <c r="J33" s="185"/>
      <c r="K33" s="185"/>
      <c r="L33" s="185"/>
      <c r="M33" s="185"/>
    </row>
    <row r="34" spans="1:13" ht="18" customHeight="1">
      <c r="A34" s="357"/>
      <c r="B34" s="140"/>
      <c r="C34" s="140">
        <v>4410</v>
      </c>
      <c r="D34" s="368" t="s">
        <v>301</v>
      </c>
      <c r="E34" s="547">
        <f>(G34/F34)*100</f>
        <v>86.30000000000001</v>
      </c>
      <c r="F34" s="364">
        <v>1800</v>
      </c>
      <c r="G34" s="185">
        <v>1553.4</v>
      </c>
      <c r="H34" s="185"/>
      <c r="I34" s="185"/>
      <c r="J34" s="185"/>
      <c r="K34" s="185"/>
      <c r="L34" s="185"/>
      <c r="M34" s="185"/>
    </row>
    <row r="35" spans="1:13" ht="18" customHeight="1">
      <c r="A35" s="137"/>
      <c r="B35" s="137">
        <v>80195</v>
      </c>
      <c r="C35" s="137"/>
      <c r="D35" s="371" t="s">
        <v>40</v>
      </c>
      <c r="E35" s="546">
        <f>(G35/F35)*100</f>
        <v>100</v>
      </c>
      <c r="F35" s="372">
        <f>SUM(F36)</f>
        <v>10800</v>
      </c>
      <c r="G35" s="181">
        <f>SUM(G36)</f>
        <v>10800</v>
      </c>
      <c r="H35" s="181"/>
      <c r="I35" s="181"/>
      <c r="J35" s="181"/>
      <c r="K35" s="181"/>
      <c r="L35" s="181"/>
      <c r="M35" s="181"/>
    </row>
    <row r="36" spans="1:13" ht="15.75" customHeight="1">
      <c r="A36" s="357"/>
      <c r="B36" s="357"/>
      <c r="C36" s="140">
        <v>4440</v>
      </c>
      <c r="D36" s="134" t="s">
        <v>304</v>
      </c>
      <c r="E36" s="547">
        <f>(G36/F36)*100</f>
        <v>100</v>
      </c>
      <c r="F36" s="185">
        <v>10800</v>
      </c>
      <c r="G36" s="185">
        <v>10800</v>
      </c>
      <c r="H36" s="185"/>
      <c r="I36" s="185"/>
      <c r="J36" s="185"/>
      <c r="K36" s="185"/>
      <c r="L36" s="185"/>
      <c r="M36" s="185"/>
    </row>
    <row r="37" spans="1:13" ht="18" customHeight="1">
      <c r="A37" s="556" t="s">
        <v>186</v>
      </c>
      <c r="B37" s="556"/>
      <c r="C37" s="556"/>
      <c r="D37" s="556"/>
      <c r="E37" s="253">
        <f>(G37/F37)*100</f>
        <v>53.39189338397258</v>
      </c>
      <c r="F37" s="557">
        <f>SUM(F35,F31,F10)</f>
        <v>2689877</v>
      </c>
      <c r="G37" s="557">
        <f>SUM(G35,G31,G10)</f>
        <v>1436176.26</v>
      </c>
      <c r="H37" s="557">
        <f>SUM(H35,H31,H10)</f>
        <v>1040513.89</v>
      </c>
      <c r="I37" s="557">
        <f>SUM(I35,I31,I10)</f>
        <v>176266.36000000002</v>
      </c>
      <c r="J37" s="410"/>
      <c r="K37" s="410"/>
      <c r="L37" s="410"/>
      <c r="M37" s="410"/>
    </row>
    <row r="38" spans="5:13" ht="18" customHeight="1">
      <c r="E38" s="411"/>
      <c r="F38" s="412"/>
      <c r="G38" s="356"/>
      <c r="H38" s="412"/>
      <c r="I38" s="412"/>
      <c r="J38" s="413"/>
      <c r="M38" s="412"/>
    </row>
    <row r="39" spans="5:13" ht="18" customHeight="1">
      <c r="E39" s="412"/>
      <c r="F39" s="412"/>
      <c r="G39" s="356"/>
      <c r="H39" s="412"/>
      <c r="I39" s="412"/>
      <c r="J39" s="413"/>
      <c r="M39" s="412"/>
    </row>
    <row r="40" spans="5:13" ht="18" customHeight="1">
      <c r="E40" s="412"/>
      <c r="F40" s="412"/>
      <c r="G40" s="356"/>
      <c r="H40" s="412"/>
      <c r="I40" s="412"/>
      <c r="J40" s="413"/>
      <c r="L40" s="413"/>
      <c r="M40" s="412"/>
    </row>
    <row r="41" spans="5:13" ht="18" customHeight="1">
      <c r="E41" s="412"/>
      <c r="F41" s="412"/>
      <c r="G41" s="356"/>
      <c r="H41" s="412"/>
      <c r="I41" s="412"/>
      <c r="J41" s="413"/>
      <c r="M41" s="412"/>
    </row>
    <row r="42" spans="5:13" ht="18" customHeight="1">
      <c r="E42" s="412"/>
      <c r="F42" s="412"/>
      <c r="G42" s="356"/>
      <c r="H42" s="412"/>
      <c r="I42" s="412"/>
      <c r="J42" s="413"/>
      <c r="M42" s="412"/>
    </row>
    <row r="43" spans="5:13" ht="18" customHeight="1">
      <c r="E43" s="412"/>
      <c r="F43" s="412"/>
      <c r="G43" s="356"/>
      <c r="H43" s="412"/>
      <c r="I43" s="412"/>
      <c r="J43" s="413"/>
      <c r="M43" s="412"/>
    </row>
    <row r="44" spans="5:13" ht="18" customHeight="1">
      <c r="E44" s="412"/>
      <c r="F44" s="412"/>
      <c r="G44" s="356"/>
      <c r="H44" s="412"/>
      <c r="I44" s="412"/>
      <c r="J44" s="413"/>
      <c r="M44" s="412"/>
    </row>
    <row r="45" spans="5:13" ht="18" customHeight="1">
      <c r="E45" s="412"/>
      <c r="F45" s="412"/>
      <c r="G45" s="356"/>
      <c r="H45" s="412"/>
      <c r="I45" s="412"/>
      <c r="J45" s="413"/>
      <c r="M45" s="412"/>
    </row>
    <row r="46" spans="5:13" ht="18" customHeight="1">
      <c r="E46" s="412"/>
      <c r="F46" s="412"/>
      <c r="G46" s="356"/>
      <c r="H46" s="412"/>
      <c r="I46" s="412"/>
      <c r="J46" s="413"/>
      <c r="M46" s="412"/>
    </row>
    <row r="47" spans="5:13" ht="18" customHeight="1">
      <c r="E47" s="412"/>
      <c r="F47" s="412"/>
      <c r="G47" s="356"/>
      <c r="H47" s="412"/>
      <c r="I47" s="412"/>
      <c r="J47" s="413"/>
      <c r="M47" s="412"/>
    </row>
    <row r="48" spans="5:13" ht="18" customHeight="1">
      <c r="E48" s="412"/>
      <c r="F48" s="412"/>
      <c r="G48" s="356"/>
      <c r="H48" s="412"/>
      <c r="I48" s="412"/>
      <c r="J48" s="413"/>
      <c r="M48" s="412"/>
    </row>
    <row r="49" spans="5:13" ht="18" customHeight="1">
      <c r="E49" s="412"/>
      <c r="F49" s="412"/>
      <c r="G49" s="356"/>
      <c r="H49" s="412"/>
      <c r="I49" s="412"/>
      <c r="J49" s="413"/>
      <c r="M49" s="412"/>
    </row>
    <row r="50" spans="5:13" ht="18" customHeight="1">
      <c r="E50" s="412"/>
      <c r="F50" s="412"/>
      <c r="G50" s="356"/>
      <c r="H50" s="412"/>
      <c r="I50" s="412"/>
      <c r="J50" s="413"/>
      <c r="M50" s="412"/>
    </row>
    <row r="51" spans="5:13" ht="18" customHeight="1">
      <c r="E51" s="412"/>
      <c r="F51" s="412"/>
      <c r="G51" s="356"/>
      <c r="H51" s="412"/>
      <c r="I51" s="412"/>
      <c r="J51" s="413"/>
      <c r="M51" s="412"/>
    </row>
    <row r="52" spans="5:13" ht="18" customHeight="1">
      <c r="E52" s="412"/>
      <c r="F52" s="412"/>
      <c r="G52" s="356"/>
      <c r="H52" s="412"/>
      <c r="I52" s="412"/>
      <c r="J52" s="413"/>
      <c r="M52" s="412"/>
    </row>
    <row r="53" spans="5:13" ht="18" customHeight="1">
      <c r="E53" s="412"/>
      <c r="F53" s="412"/>
      <c r="G53" s="356"/>
      <c r="H53" s="412"/>
      <c r="I53" s="412"/>
      <c r="J53" s="413"/>
      <c r="M53" s="412"/>
    </row>
    <row r="54" spans="5:13" ht="18" customHeight="1">
      <c r="E54" s="412"/>
      <c r="F54" s="412"/>
      <c r="G54" s="356"/>
      <c r="H54" s="412"/>
      <c r="I54" s="412"/>
      <c r="J54" s="413"/>
      <c r="M54" s="412"/>
    </row>
    <row r="55" spans="5:13" ht="18" customHeight="1">
      <c r="E55" s="412"/>
      <c r="F55" s="412"/>
      <c r="G55" s="356"/>
      <c r="H55" s="412"/>
      <c r="I55" s="412"/>
      <c r="J55" s="413"/>
      <c r="M55" s="412"/>
    </row>
    <row r="56" spans="5:13" ht="18" customHeight="1">
      <c r="E56" s="412"/>
      <c r="F56" s="412"/>
      <c r="G56" s="356"/>
      <c r="H56" s="412"/>
      <c r="I56" s="412"/>
      <c r="J56" s="413"/>
      <c r="M56" s="412"/>
    </row>
    <row r="57" spans="5:13" ht="18" customHeight="1">
      <c r="E57" s="412"/>
      <c r="F57" s="412"/>
      <c r="G57" s="356"/>
      <c r="H57" s="412"/>
      <c r="I57" s="412"/>
      <c r="J57" s="413"/>
      <c r="M57" s="412"/>
    </row>
    <row r="58" spans="5:13" ht="18" customHeight="1">
      <c r="E58" s="412"/>
      <c r="F58" s="412"/>
      <c r="G58" s="356"/>
      <c r="H58" s="412"/>
      <c r="I58" s="412"/>
      <c r="J58" s="413"/>
      <c r="M58" s="412"/>
    </row>
    <row r="59" spans="5:13" ht="18" customHeight="1">
      <c r="E59" s="412"/>
      <c r="F59" s="412"/>
      <c r="G59" s="356"/>
      <c r="H59" s="412"/>
      <c r="I59" s="412"/>
      <c r="J59" s="413"/>
      <c r="M59" s="412"/>
    </row>
    <row r="60" spans="5:13" ht="18" customHeight="1">
      <c r="E60" s="412"/>
      <c r="F60" s="412"/>
      <c r="G60" s="356"/>
      <c r="H60" s="412"/>
      <c r="I60" s="412"/>
      <c r="J60" s="413"/>
      <c r="M60" s="412"/>
    </row>
    <row r="61" spans="5:13" ht="18" customHeight="1">
      <c r="E61" s="412"/>
      <c r="F61" s="412"/>
      <c r="G61" s="356"/>
      <c r="H61" s="412"/>
      <c r="I61" s="412"/>
      <c r="J61" s="413"/>
      <c r="M61" s="412"/>
    </row>
    <row r="62" spans="5:13" ht="18" customHeight="1">
      <c r="E62" s="412"/>
      <c r="F62" s="412"/>
      <c r="G62" s="356"/>
      <c r="H62" s="412"/>
      <c r="I62" s="412"/>
      <c r="J62" s="413"/>
      <c r="M62" s="412"/>
    </row>
    <row r="63" spans="5:13" ht="18" customHeight="1">
      <c r="E63" s="412"/>
      <c r="F63" s="412"/>
      <c r="G63" s="356"/>
      <c r="H63" s="412"/>
      <c r="I63" s="412"/>
      <c r="J63" s="413"/>
      <c r="M63" s="412"/>
    </row>
    <row r="64" spans="5:13" ht="18" customHeight="1">
      <c r="E64" s="412"/>
      <c r="F64" s="412"/>
      <c r="G64" s="356"/>
      <c r="H64" s="412"/>
      <c r="I64" s="412"/>
      <c r="J64" s="413"/>
      <c r="M64" s="412"/>
    </row>
    <row r="65" spans="5:13" ht="18" customHeight="1">
      <c r="E65" s="412"/>
      <c r="F65" s="412"/>
      <c r="H65" s="412"/>
      <c r="I65" s="412"/>
      <c r="M65" s="412"/>
    </row>
    <row r="66" spans="5:13" ht="18" customHeight="1">
      <c r="E66" s="412"/>
      <c r="F66" s="412"/>
      <c r="H66" s="412"/>
      <c r="I66" s="412"/>
      <c r="M66" s="412"/>
    </row>
    <row r="67" spans="5:13" ht="18" customHeight="1">
      <c r="E67" s="412"/>
      <c r="F67" s="412"/>
      <c r="H67" s="412"/>
      <c r="I67" s="412"/>
      <c r="M67" s="412"/>
    </row>
    <row r="68" spans="5:13" ht="18" customHeight="1">
      <c r="E68" s="412"/>
      <c r="F68" s="412"/>
      <c r="H68" s="412"/>
      <c r="I68" s="412"/>
      <c r="M68" s="412"/>
    </row>
    <row r="69" spans="5:13" ht="18" customHeight="1">
      <c r="E69" s="412"/>
      <c r="F69" s="412"/>
      <c r="H69" s="412"/>
      <c r="I69" s="412"/>
      <c r="M69" s="412"/>
    </row>
    <row r="70" spans="5:13" ht="18" customHeight="1">
      <c r="E70" s="412"/>
      <c r="F70" s="412"/>
      <c r="H70" s="412"/>
      <c r="I70" s="412"/>
      <c r="M70" s="412"/>
    </row>
    <row r="71" spans="5:13" ht="18" customHeight="1">
      <c r="E71" s="412"/>
      <c r="F71" s="412"/>
      <c r="H71" s="412"/>
      <c r="I71" s="412"/>
      <c r="M71" s="412"/>
    </row>
    <row r="72" spans="5:13" ht="18" customHeight="1">
      <c r="E72" s="412"/>
      <c r="F72" s="412"/>
      <c r="H72" s="412"/>
      <c r="I72" s="412"/>
      <c r="M72" s="412"/>
    </row>
    <row r="73" spans="5:13" ht="18" customHeight="1">
      <c r="E73" s="412"/>
      <c r="F73" s="412"/>
      <c r="I73" s="412"/>
      <c r="M73" s="412"/>
    </row>
    <row r="74" spans="5:13" ht="18" customHeight="1">
      <c r="E74" s="412"/>
      <c r="F74" s="412"/>
      <c r="I74" s="412"/>
      <c r="M74" s="412"/>
    </row>
    <row r="75" spans="5:13" ht="18" customHeight="1">
      <c r="E75" s="412"/>
      <c r="F75" s="412"/>
      <c r="I75" s="412"/>
      <c r="M75" s="412"/>
    </row>
    <row r="76" spans="5:13" ht="18" customHeight="1">
      <c r="E76" s="412"/>
      <c r="F76" s="412"/>
      <c r="I76" s="412"/>
      <c r="M76" s="412"/>
    </row>
    <row r="77" spans="5:13" ht="18" customHeight="1">
      <c r="E77" s="412"/>
      <c r="F77" s="412"/>
      <c r="I77" s="412"/>
      <c r="M77" s="412"/>
    </row>
    <row r="78" spans="5:13" ht="18" customHeight="1">
      <c r="E78" s="412"/>
      <c r="F78" s="412"/>
      <c r="I78" s="412"/>
      <c r="M78" s="412"/>
    </row>
    <row r="79" spans="5:13" ht="18" customHeight="1">
      <c r="E79" s="412"/>
      <c r="F79" s="412"/>
      <c r="I79" s="412"/>
      <c r="M79" s="412"/>
    </row>
    <row r="80" spans="5:13" ht="18" customHeight="1">
      <c r="E80" s="412"/>
      <c r="F80" s="412"/>
      <c r="I80" s="412"/>
      <c r="M80" s="412"/>
    </row>
    <row r="81" spans="5:13" ht="18" customHeight="1">
      <c r="E81" s="412"/>
      <c r="F81" s="412"/>
      <c r="I81" s="412"/>
      <c r="M81" s="412"/>
    </row>
    <row r="82" spans="5:13" ht="18" customHeight="1">
      <c r="E82" s="412"/>
      <c r="F82" s="412"/>
      <c r="I82" s="412"/>
      <c r="M82" s="412"/>
    </row>
    <row r="83" spans="5:13" ht="18" customHeight="1">
      <c r="E83" s="412"/>
      <c r="F83" s="412"/>
      <c r="I83" s="412"/>
      <c r="M83" s="412"/>
    </row>
    <row r="84" spans="5:13" ht="18" customHeight="1">
      <c r="E84" s="412"/>
      <c r="F84" s="412"/>
      <c r="I84" s="412"/>
      <c r="M84" s="412"/>
    </row>
    <row r="85" spans="5:13" ht="18" customHeight="1">
      <c r="E85" s="412"/>
      <c r="F85" s="412"/>
      <c r="I85" s="412"/>
      <c r="M85" s="412"/>
    </row>
    <row r="86" spans="5:13" ht="18" customHeight="1">
      <c r="E86" s="412"/>
      <c r="F86" s="412"/>
      <c r="I86" s="412"/>
      <c r="M86" s="412"/>
    </row>
    <row r="87" spans="5:13" ht="18" customHeight="1">
      <c r="E87" s="412"/>
      <c r="F87" s="412"/>
      <c r="I87" s="412"/>
      <c r="M87" s="412"/>
    </row>
    <row r="88" spans="5:13" ht="18" customHeight="1">
      <c r="E88" s="412"/>
      <c r="F88" s="412"/>
      <c r="I88" s="412"/>
      <c r="M88" s="412"/>
    </row>
    <row r="89" spans="5:13" ht="18" customHeight="1">
      <c r="E89" s="412"/>
      <c r="F89" s="412"/>
      <c r="I89" s="412"/>
      <c r="M89" s="412"/>
    </row>
    <row r="90" spans="5:13" ht="18" customHeight="1">
      <c r="E90" s="412"/>
      <c r="F90" s="412"/>
      <c r="I90" s="412"/>
      <c r="M90" s="412"/>
    </row>
    <row r="91" spans="5:13" ht="18" customHeight="1">
      <c r="E91" s="412"/>
      <c r="F91" s="412"/>
      <c r="I91" s="412"/>
      <c r="M91" s="412"/>
    </row>
    <row r="92" spans="5:13" ht="18" customHeight="1">
      <c r="E92" s="412"/>
      <c r="F92" s="412"/>
      <c r="I92" s="412"/>
      <c r="M92" s="412"/>
    </row>
    <row r="93" spans="5:13" ht="18" customHeight="1">
      <c r="E93" s="412"/>
      <c r="F93" s="412"/>
      <c r="I93" s="412"/>
      <c r="M93" s="412"/>
    </row>
    <row r="94" spans="5:13" ht="18" customHeight="1">
      <c r="E94" s="412"/>
      <c r="F94" s="412"/>
      <c r="I94" s="412"/>
      <c r="M94" s="412"/>
    </row>
    <row r="95" spans="5:13" ht="18" customHeight="1">
      <c r="E95" s="412"/>
      <c r="F95" s="412"/>
      <c r="I95" s="412"/>
      <c r="M95" s="412"/>
    </row>
    <row r="96" spans="5:13" ht="18" customHeight="1">
      <c r="E96" s="412"/>
      <c r="F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  <row r="156" spans="5:13" ht="18" customHeight="1">
      <c r="E156" s="412"/>
      <c r="F156" s="412"/>
      <c r="I156" s="412"/>
      <c r="M156" s="412"/>
    </row>
    <row r="157" spans="5:13" ht="18" customHeight="1">
      <c r="E157" s="412"/>
      <c r="F157" s="412"/>
      <c r="I157" s="412"/>
      <c r="M157" s="412"/>
    </row>
    <row r="158" spans="5:13" ht="18" customHeight="1">
      <c r="E158" s="412"/>
      <c r="F158" s="412"/>
      <c r="I158" s="412"/>
      <c r="M158" s="412"/>
    </row>
    <row r="159" spans="5:13" ht="18" customHeight="1">
      <c r="E159" s="412"/>
      <c r="F159" s="412"/>
      <c r="I159" s="412"/>
      <c r="M159" s="412"/>
    </row>
    <row r="160" spans="5:13" ht="18" customHeight="1">
      <c r="E160" s="412"/>
      <c r="F160" s="412"/>
      <c r="I160" s="412"/>
      <c r="M160" s="412"/>
    </row>
    <row r="161" spans="5:13" ht="18" customHeight="1">
      <c r="E161" s="412"/>
      <c r="F161" s="412"/>
      <c r="I161" s="412"/>
      <c r="M161" s="412"/>
    </row>
    <row r="162" spans="5:13" ht="18" customHeight="1">
      <c r="E162" s="412"/>
      <c r="F162" s="412"/>
      <c r="I162" s="412"/>
      <c r="M162" s="412"/>
    </row>
    <row r="163" spans="5:13" ht="18" customHeight="1">
      <c r="E163" s="412"/>
      <c r="F163" s="412"/>
      <c r="I163" s="412"/>
      <c r="M163" s="412"/>
    </row>
    <row r="164" spans="5:13" ht="18" customHeight="1">
      <c r="E164" s="412"/>
      <c r="F164" s="412"/>
      <c r="I164" s="412"/>
      <c r="M164" s="412"/>
    </row>
    <row r="165" spans="5:13" ht="18" customHeight="1">
      <c r="E165" s="412"/>
      <c r="F165" s="412"/>
      <c r="I165" s="412"/>
      <c r="M165" s="412"/>
    </row>
  </sheetData>
  <mergeCells count="13">
    <mergeCell ref="K1:M1"/>
    <mergeCell ref="A3:M3"/>
    <mergeCell ref="A5:D5"/>
    <mergeCell ref="A6:A8"/>
    <mergeCell ref="B6:B8"/>
    <mergeCell ref="C6:C8"/>
    <mergeCell ref="D6:D8"/>
    <mergeCell ref="E6:E8"/>
    <mergeCell ref="F6:F8"/>
    <mergeCell ref="G7:G8"/>
    <mergeCell ref="H7:L7"/>
    <mergeCell ref="M7:M8"/>
    <mergeCell ref="A37:D37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5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E188"/>
  <sheetViews>
    <sheetView showGridLines="0" defaultGridColor="0" view="pageBreakPreview" zoomScale="80" zoomScaleSheetLayoutView="80" colorId="15" workbookViewId="0" topLeftCell="H45">
      <selection activeCell="M60" activeCellId="1" sqref="A1:E27 M60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6" width="12.75390625" style="278" customWidth="1"/>
    <col min="7" max="7" width="14.75390625" style="278" customWidth="1"/>
    <col min="8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3" ht="28.5" customHeight="1">
      <c r="G1"/>
      <c r="H1" s="281"/>
      <c r="I1" s="281"/>
      <c r="J1" s="544" t="s">
        <v>443</v>
      </c>
      <c r="K1" s="544"/>
      <c r="L1" s="544"/>
      <c r="M1" s="544"/>
    </row>
    <row r="2" spans="7:13" ht="18" customHeight="1">
      <c r="G2" s="281"/>
      <c r="H2" s="281"/>
      <c r="I2" s="281"/>
      <c r="J2" s="281"/>
      <c r="K2" s="281"/>
      <c r="L2" s="281"/>
      <c r="M2" s="281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28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8" customHeight="1">
      <c r="A5" s="545" t="s">
        <v>216</v>
      </c>
      <c r="B5" s="545"/>
      <c r="C5" s="545"/>
      <c r="D5" s="545"/>
      <c r="E5" s="286"/>
      <c r="M5" s="520" t="s">
        <v>2</v>
      </c>
    </row>
    <row r="6" spans="1:13" s="290" customFormat="1" ht="18" customHeight="1">
      <c r="A6" s="39" t="s">
        <v>3</v>
      </c>
      <c r="B6" s="39" t="s">
        <v>32</v>
      </c>
      <c r="C6" s="40" t="s">
        <v>33</v>
      </c>
      <c r="D6" s="155" t="s">
        <v>250</v>
      </c>
      <c r="E6" s="41" t="s">
        <v>7</v>
      </c>
      <c r="F6" s="289" t="s">
        <v>444</v>
      </c>
      <c r="G6" s="521" t="s">
        <v>252</v>
      </c>
      <c r="H6" s="521"/>
      <c r="I6" s="521"/>
      <c r="J6" s="521"/>
      <c r="K6" s="521"/>
      <c r="L6" s="521"/>
      <c r="M6" s="522"/>
    </row>
    <row r="7" spans="1:13" s="290" customFormat="1" ht="18" customHeight="1">
      <c r="A7" s="39"/>
      <c r="B7" s="39"/>
      <c r="C7" s="40"/>
      <c r="D7" s="155"/>
      <c r="E7" s="41"/>
      <c r="F7" s="289"/>
      <c r="G7" s="522" t="s">
        <v>253</v>
      </c>
      <c r="H7" s="289" t="s">
        <v>254</v>
      </c>
      <c r="I7" s="289"/>
      <c r="J7" s="289"/>
      <c r="K7" s="289"/>
      <c r="L7" s="289"/>
      <c r="M7" s="289" t="s">
        <v>255</v>
      </c>
    </row>
    <row r="8" spans="1:13" s="291" customFormat="1" ht="93" customHeight="1">
      <c r="A8" s="39"/>
      <c r="B8" s="39"/>
      <c r="C8" s="40"/>
      <c r="D8" s="155"/>
      <c r="E8" s="41"/>
      <c r="F8" s="289"/>
      <c r="G8" s="522"/>
      <c r="H8" s="289" t="s">
        <v>256</v>
      </c>
      <c r="I8" s="289" t="s">
        <v>257</v>
      </c>
      <c r="J8" s="289" t="s">
        <v>258</v>
      </c>
      <c r="K8" s="40" t="s">
        <v>259</v>
      </c>
      <c r="L8" s="40" t="s">
        <v>260</v>
      </c>
      <c r="M8" s="289"/>
    </row>
    <row r="9" spans="1:13" s="297" customFormat="1" ht="12" customHeight="1">
      <c r="A9" s="292">
        <v>1</v>
      </c>
      <c r="B9" s="292">
        <v>2</v>
      </c>
      <c r="C9" s="293">
        <v>3</v>
      </c>
      <c r="D9" s="160">
        <v>4</v>
      </c>
      <c r="E9" s="46">
        <v>5</v>
      </c>
      <c r="F9" s="523">
        <v>6</v>
      </c>
      <c r="G9" s="295">
        <v>7</v>
      </c>
      <c r="H9" s="295">
        <v>8</v>
      </c>
      <c r="I9" s="295">
        <v>9</v>
      </c>
      <c r="J9" s="295">
        <v>10</v>
      </c>
      <c r="K9" s="45">
        <v>11</v>
      </c>
      <c r="L9" s="45">
        <v>12</v>
      </c>
      <c r="M9" s="295">
        <v>13</v>
      </c>
    </row>
    <row r="10" spans="1:13" ht="18" customHeight="1">
      <c r="A10" s="137">
        <v>801</v>
      </c>
      <c r="B10" s="137">
        <v>80101</v>
      </c>
      <c r="C10" s="137"/>
      <c r="D10" s="371" t="s">
        <v>139</v>
      </c>
      <c r="E10" s="546">
        <f>(G10/F10)*100</f>
        <v>56.78869837291898</v>
      </c>
      <c r="F10" s="372">
        <f>SUM(F11:F29)</f>
        <v>794859</v>
      </c>
      <c r="G10" s="372">
        <f>SUM(G11:G29)</f>
        <v>451390.08</v>
      </c>
      <c r="H10" s="372">
        <f>SUM(H11:H29)</f>
        <v>267073.19</v>
      </c>
      <c r="I10" s="372">
        <f>SUM(I11:I29)</f>
        <v>43409.979999999996</v>
      </c>
      <c r="J10" s="181"/>
      <c r="K10" s="181"/>
      <c r="L10" s="181"/>
      <c r="M10" s="526"/>
    </row>
    <row r="11" spans="1:13" ht="19.5" customHeight="1">
      <c r="A11" s="140"/>
      <c r="B11" s="140"/>
      <c r="C11" s="140">
        <v>3020</v>
      </c>
      <c r="D11" s="368" t="s">
        <v>334</v>
      </c>
      <c r="E11" s="547">
        <f>(G11/F11)*100</f>
        <v>71.99982086878637</v>
      </c>
      <c r="F11" s="364">
        <v>22330</v>
      </c>
      <c r="G11" s="185">
        <v>16077.56</v>
      </c>
      <c r="H11" s="185"/>
      <c r="I11" s="185"/>
      <c r="J11" s="185"/>
      <c r="K11" s="185"/>
      <c r="L11" s="185"/>
      <c r="M11" s="166"/>
    </row>
    <row r="12" spans="1:13" ht="18" customHeight="1">
      <c r="A12" s="137"/>
      <c r="B12" s="140"/>
      <c r="C12" s="140">
        <v>4010</v>
      </c>
      <c r="D12" s="368" t="s">
        <v>337</v>
      </c>
      <c r="E12" s="547">
        <f>(G12/F12)*100</f>
        <v>49.546431836057906</v>
      </c>
      <c r="F12" s="364">
        <v>470410</v>
      </c>
      <c r="G12" s="185">
        <f>H12</f>
        <v>233071.37</v>
      </c>
      <c r="H12" s="185">
        <v>233071.37</v>
      </c>
      <c r="I12" s="185"/>
      <c r="J12" s="185"/>
      <c r="K12" s="185"/>
      <c r="L12" s="185"/>
      <c r="M12" s="166"/>
    </row>
    <row r="13" spans="1:13" ht="18" customHeight="1">
      <c r="A13" s="137"/>
      <c r="B13" s="140"/>
      <c r="C13" s="140">
        <v>4040</v>
      </c>
      <c r="D13" s="368" t="s">
        <v>288</v>
      </c>
      <c r="E13" s="547">
        <f>(G13/F13)*100</f>
        <v>99.88783783783784</v>
      </c>
      <c r="F13" s="364">
        <v>34040</v>
      </c>
      <c r="G13" s="185">
        <f>H13</f>
        <v>34001.82</v>
      </c>
      <c r="H13" s="185">
        <v>34001.82</v>
      </c>
      <c r="I13" s="185"/>
      <c r="J13" s="185"/>
      <c r="K13" s="185"/>
      <c r="L13" s="185"/>
      <c r="M13" s="166"/>
    </row>
    <row r="14" spans="1:13" ht="18" customHeight="1">
      <c r="A14" s="137"/>
      <c r="B14" s="140"/>
      <c r="C14" s="140">
        <v>4110</v>
      </c>
      <c r="D14" s="368" t="s">
        <v>289</v>
      </c>
      <c r="E14" s="547">
        <f>(G14/F14)*100</f>
        <v>51.83144122940606</v>
      </c>
      <c r="F14" s="364">
        <v>72230</v>
      </c>
      <c r="G14" s="185">
        <f>I14</f>
        <v>37437.85</v>
      </c>
      <c r="H14" s="185"/>
      <c r="I14" s="185">
        <v>37437.85</v>
      </c>
      <c r="J14" s="185"/>
      <c r="K14" s="185"/>
      <c r="L14" s="185"/>
      <c r="M14" s="166"/>
    </row>
    <row r="15" spans="1:13" ht="18" customHeight="1">
      <c r="A15" s="137"/>
      <c r="B15" s="140"/>
      <c r="C15" s="140">
        <v>4120</v>
      </c>
      <c r="D15" s="368" t="s">
        <v>290</v>
      </c>
      <c r="E15" s="547">
        <f>(G15/F15)*100</f>
        <v>48.55390243902439</v>
      </c>
      <c r="F15" s="364">
        <v>12300</v>
      </c>
      <c r="G15" s="185">
        <f>I15</f>
        <v>5972.13</v>
      </c>
      <c r="H15" s="185"/>
      <c r="I15" s="185">
        <v>5972.13</v>
      </c>
      <c r="J15" s="185"/>
      <c r="K15" s="185"/>
      <c r="L15" s="185"/>
      <c r="M15" s="166"/>
    </row>
    <row r="16" spans="1:13" ht="18" customHeight="1">
      <c r="A16" s="137"/>
      <c r="B16" s="140"/>
      <c r="C16" s="140">
        <v>4210</v>
      </c>
      <c r="D16" s="368" t="s">
        <v>272</v>
      </c>
      <c r="E16" s="547">
        <f>(G16/F16)*100</f>
        <v>74.76455997281684</v>
      </c>
      <c r="F16" s="364">
        <v>29430</v>
      </c>
      <c r="G16" s="185">
        <v>22003.21</v>
      </c>
      <c r="H16" s="185"/>
      <c r="I16" s="185"/>
      <c r="J16" s="185"/>
      <c r="K16" s="185"/>
      <c r="L16" s="185"/>
      <c r="M16" s="166"/>
    </row>
    <row r="17" spans="1:13" ht="15.75" customHeight="1">
      <c r="A17" s="140"/>
      <c r="B17" s="140"/>
      <c r="C17" s="140">
        <v>4240</v>
      </c>
      <c r="D17" s="368" t="s">
        <v>338</v>
      </c>
      <c r="E17" s="547">
        <f>(G17/F17)*100</f>
        <v>15.04222222222222</v>
      </c>
      <c r="F17" s="364">
        <v>4500</v>
      </c>
      <c r="G17" s="185">
        <v>676.9</v>
      </c>
      <c r="H17" s="185"/>
      <c r="I17" s="185"/>
      <c r="J17" s="185"/>
      <c r="K17" s="185"/>
      <c r="L17" s="185"/>
      <c r="M17" s="166"/>
    </row>
    <row r="18" spans="1:13" ht="18" customHeight="1">
      <c r="A18" s="140"/>
      <c r="B18" s="140"/>
      <c r="C18" s="140">
        <v>4260</v>
      </c>
      <c r="D18" s="368" t="s">
        <v>339</v>
      </c>
      <c r="E18" s="547">
        <f>(G18/F18)*100</f>
        <v>61.32194085027726</v>
      </c>
      <c r="F18" s="364">
        <v>54100</v>
      </c>
      <c r="G18" s="185">
        <v>33175.17</v>
      </c>
      <c r="H18" s="185"/>
      <c r="I18" s="185"/>
      <c r="J18" s="185"/>
      <c r="K18" s="185"/>
      <c r="L18" s="185"/>
      <c r="M18" s="166"/>
    </row>
    <row r="19" spans="1:13" ht="18" customHeight="1">
      <c r="A19" s="140"/>
      <c r="B19" s="140"/>
      <c r="C19" s="140">
        <v>4270</v>
      </c>
      <c r="D19" s="368" t="s">
        <v>275</v>
      </c>
      <c r="E19" s="547">
        <f>(G19/F19)*100</f>
        <v>78.06909615384615</v>
      </c>
      <c r="F19" s="364">
        <v>52000</v>
      </c>
      <c r="G19" s="185">
        <v>40595.93</v>
      </c>
      <c r="H19" s="185"/>
      <c r="I19" s="185"/>
      <c r="J19" s="185"/>
      <c r="K19" s="185"/>
      <c r="L19" s="185"/>
      <c r="M19" s="166"/>
    </row>
    <row r="20" spans="1:13" ht="18" customHeight="1">
      <c r="A20" s="140"/>
      <c r="B20" s="140"/>
      <c r="C20" s="140">
        <v>4280</v>
      </c>
      <c r="D20" s="368" t="s">
        <v>340</v>
      </c>
      <c r="E20" s="547">
        <f>(G20/F20)*100</f>
        <v>65.45454545454545</v>
      </c>
      <c r="F20" s="364">
        <v>550</v>
      </c>
      <c r="G20" s="185">
        <v>360</v>
      </c>
      <c r="H20" s="306"/>
      <c r="I20" s="306"/>
      <c r="J20" s="306"/>
      <c r="K20" s="306"/>
      <c r="L20" s="306"/>
      <c r="M20" s="529"/>
    </row>
    <row r="21" spans="1:13" ht="18" customHeight="1">
      <c r="A21" s="140"/>
      <c r="B21" s="140"/>
      <c r="C21" s="140">
        <v>4300</v>
      </c>
      <c r="D21" s="368" t="s">
        <v>265</v>
      </c>
      <c r="E21" s="547">
        <f>(G21/F21)*100</f>
        <v>49.66371794871795</v>
      </c>
      <c r="F21" s="364">
        <v>7800</v>
      </c>
      <c r="G21" s="185">
        <v>3873.77</v>
      </c>
      <c r="H21" s="185"/>
      <c r="I21" s="185"/>
      <c r="J21" s="185"/>
      <c r="K21" s="185"/>
      <c r="L21" s="185"/>
      <c r="M21" s="166"/>
    </row>
    <row r="22" spans="1:13" ht="18" customHeight="1">
      <c r="A22" s="140"/>
      <c r="B22" s="140"/>
      <c r="C22" s="140">
        <v>4350</v>
      </c>
      <c r="D22" s="368" t="s">
        <v>296</v>
      </c>
      <c r="E22" s="547">
        <f>(G22/F22)*100</f>
        <v>19.333333333333332</v>
      </c>
      <c r="F22" s="364">
        <v>900</v>
      </c>
      <c r="G22" s="185">
        <v>174</v>
      </c>
      <c r="H22" s="306"/>
      <c r="I22" s="306"/>
      <c r="J22" s="306"/>
      <c r="K22" s="306"/>
      <c r="L22" s="306"/>
      <c r="M22" s="529"/>
    </row>
    <row r="23" spans="1:13" ht="32.25" customHeight="1">
      <c r="A23" s="140"/>
      <c r="B23" s="140"/>
      <c r="C23" s="140">
        <v>4370</v>
      </c>
      <c r="D23" s="368" t="s">
        <v>341</v>
      </c>
      <c r="E23" s="547">
        <f>(G23/F23)*100</f>
        <v>51.487647058823526</v>
      </c>
      <c r="F23" s="364">
        <v>1700</v>
      </c>
      <c r="G23" s="185">
        <v>875.29</v>
      </c>
      <c r="H23" s="185"/>
      <c r="I23" s="185"/>
      <c r="J23" s="185"/>
      <c r="K23" s="185"/>
      <c r="L23" s="185"/>
      <c r="M23" s="166"/>
    </row>
    <row r="24" spans="1:13" ht="18" customHeight="1">
      <c r="A24" s="140"/>
      <c r="B24" s="140"/>
      <c r="C24" s="140">
        <v>4410</v>
      </c>
      <c r="D24" s="368" t="s">
        <v>301</v>
      </c>
      <c r="E24" s="547">
        <f>(G24/F24)*100</f>
        <v>0</v>
      </c>
      <c r="F24" s="364">
        <v>900</v>
      </c>
      <c r="G24" s="185">
        <v>0</v>
      </c>
      <c r="H24" s="185"/>
      <c r="I24" s="185"/>
      <c r="J24" s="185"/>
      <c r="K24" s="185"/>
      <c r="L24" s="185"/>
      <c r="M24" s="166"/>
    </row>
    <row r="25" spans="1:13" ht="18" customHeight="1">
      <c r="A25" s="548"/>
      <c r="B25" s="548"/>
      <c r="C25" s="548">
        <v>4430</v>
      </c>
      <c r="D25" s="549" t="s">
        <v>342</v>
      </c>
      <c r="E25" s="547">
        <f>(G25/F25)*100</f>
        <v>100</v>
      </c>
      <c r="F25" s="550">
        <v>2069</v>
      </c>
      <c r="G25" s="551">
        <v>2069</v>
      </c>
      <c r="H25" s="551"/>
      <c r="I25" s="551"/>
      <c r="J25" s="551"/>
      <c r="K25" s="551"/>
      <c r="L25" s="551"/>
      <c r="M25" s="561"/>
    </row>
    <row r="26" spans="1:13" ht="15.75" customHeight="1">
      <c r="A26" s="140"/>
      <c r="B26" s="140"/>
      <c r="C26" s="140">
        <v>4440</v>
      </c>
      <c r="D26" s="368" t="s">
        <v>304</v>
      </c>
      <c r="E26" s="547">
        <f>(G26/F26)*100</f>
        <v>75</v>
      </c>
      <c r="F26" s="364">
        <v>26800</v>
      </c>
      <c r="G26" s="185">
        <v>20100</v>
      </c>
      <c r="H26" s="185"/>
      <c r="I26" s="185"/>
      <c r="J26" s="185"/>
      <c r="K26" s="185"/>
      <c r="L26" s="185"/>
      <c r="M26" s="166"/>
    </row>
    <row r="27" spans="1:13" ht="32.25" customHeight="1">
      <c r="A27" s="140"/>
      <c r="B27" s="140"/>
      <c r="C27" s="140">
        <v>4700</v>
      </c>
      <c r="D27" s="368" t="s">
        <v>306</v>
      </c>
      <c r="E27" s="547">
        <f>(G27/F27)*100</f>
        <v>0</v>
      </c>
      <c r="F27" s="364">
        <v>500</v>
      </c>
      <c r="G27" s="185">
        <v>0</v>
      </c>
      <c r="H27" s="185"/>
      <c r="I27" s="185"/>
      <c r="J27" s="185"/>
      <c r="K27" s="185"/>
      <c r="L27" s="185"/>
      <c r="M27" s="166"/>
    </row>
    <row r="28" spans="1:13" ht="34.5" customHeight="1">
      <c r="A28" s="140"/>
      <c r="B28" s="140"/>
      <c r="C28" s="140">
        <v>4740</v>
      </c>
      <c r="D28" s="368" t="s">
        <v>343</v>
      </c>
      <c r="E28" s="547">
        <f>(G28/F28)*100</f>
        <v>0</v>
      </c>
      <c r="F28" s="364">
        <v>300</v>
      </c>
      <c r="G28" s="185">
        <v>0</v>
      </c>
      <c r="H28" s="185"/>
      <c r="I28" s="185"/>
      <c r="J28" s="185"/>
      <c r="K28" s="185"/>
      <c r="L28" s="185"/>
      <c r="M28" s="166"/>
    </row>
    <row r="29" spans="1:13" ht="15.75" customHeight="1">
      <c r="A29" s="140"/>
      <c r="B29" s="140"/>
      <c r="C29" s="140">
        <v>4750</v>
      </c>
      <c r="D29" s="368" t="s">
        <v>344</v>
      </c>
      <c r="E29" s="547">
        <f>(G29/F29)*100</f>
        <v>46.304</v>
      </c>
      <c r="F29" s="364">
        <v>2000</v>
      </c>
      <c r="G29" s="185">
        <v>926.08</v>
      </c>
      <c r="H29" s="185"/>
      <c r="I29" s="185"/>
      <c r="J29" s="185"/>
      <c r="K29" s="185"/>
      <c r="L29" s="185"/>
      <c r="M29" s="166"/>
    </row>
    <row r="30" spans="1:13" ht="15.75" customHeight="1">
      <c r="A30" s="137"/>
      <c r="B30" s="137">
        <v>80103</v>
      </c>
      <c r="C30" s="137"/>
      <c r="D30" s="371" t="s">
        <v>345</v>
      </c>
      <c r="E30" s="546">
        <f>(G30/F30)*100</f>
        <v>56.03709566313445</v>
      </c>
      <c r="F30" s="372">
        <f>SUM(F31:F36)</f>
        <v>68229</v>
      </c>
      <c r="G30" s="372">
        <f>SUM(G31:G36)</f>
        <v>38233.55</v>
      </c>
      <c r="H30" s="372">
        <f>SUM(H31:H36)</f>
        <v>32251.47</v>
      </c>
      <c r="I30" s="372">
        <f>SUM(I31:I36)</f>
        <v>2998.28</v>
      </c>
      <c r="J30" s="181"/>
      <c r="K30" s="181"/>
      <c r="L30" s="181"/>
      <c r="M30" s="526"/>
    </row>
    <row r="31" spans="1:13" ht="15.75" customHeight="1">
      <c r="A31" s="140"/>
      <c r="B31" s="140"/>
      <c r="C31" s="140">
        <v>3020</v>
      </c>
      <c r="D31" s="368" t="s">
        <v>334</v>
      </c>
      <c r="E31" s="547">
        <f>(G31/F31)*100</f>
        <v>43.860572180203874</v>
      </c>
      <c r="F31" s="364">
        <v>3041</v>
      </c>
      <c r="G31" s="185">
        <v>1333.8</v>
      </c>
      <c r="H31" s="185"/>
      <c r="I31" s="185"/>
      <c r="J31" s="185"/>
      <c r="K31" s="185"/>
      <c r="L31" s="185"/>
      <c r="M31" s="166"/>
    </row>
    <row r="32" spans="1:13" ht="18" customHeight="1">
      <c r="A32" s="140"/>
      <c r="B32" s="140"/>
      <c r="C32" s="140">
        <v>4010</v>
      </c>
      <c r="D32" s="368" t="s">
        <v>346</v>
      </c>
      <c r="E32" s="547">
        <f>(G32/F32)*100</f>
        <v>55.4440046741302</v>
      </c>
      <c r="F32" s="364">
        <v>53058</v>
      </c>
      <c r="G32" s="185">
        <f>H32</f>
        <v>29417.48</v>
      </c>
      <c r="H32" s="185">
        <v>29417.48</v>
      </c>
      <c r="I32" s="185"/>
      <c r="J32" s="185"/>
      <c r="K32" s="185"/>
      <c r="L32" s="185"/>
      <c r="M32" s="166"/>
    </row>
    <row r="33" spans="1:13" ht="18" customHeight="1">
      <c r="A33" s="140"/>
      <c r="B33" s="140"/>
      <c r="C33" s="140">
        <v>4040</v>
      </c>
      <c r="D33" s="368" t="s">
        <v>288</v>
      </c>
      <c r="E33" s="547">
        <f>(G33/F33)*100</f>
        <v>99.78838028169014</v>
      </c>
      <c r="F33" s="364">
        <v>2840</v>
      </c>
      <c r="G33" s="185">
        <f>H33</f>
        <v>2833.99</v>
      </c>
      <c r="H33" s="185">
        <v>2833.99</v>
      </c>
      <c r="I33" s="185"/>
      <c r="J33" s="185"/>
      <c r="K33" s="185"/>
      <c r="L33" s="185"/>
      <c r="M33" s="166"/>
    </row>
    <row r="34" spans="1:13" ht="18" customHeight="1">
      <c r="A34" s="140"/>
      <c r="B34" s="140"/>
      <c r="C34" s="140">
        <v>4110</v>
      </c>
      <c r="D34" s="368" t="s">
        <v>289</v>
      </c>
      <c r="E34" s="547">
        <f>(G34/F34)*100</f>
        <v>42.33000491078736</v>
      </c>
      <c r="F34" s="364">
        <v>6109</v>
      </c>
      <c r="G34" s="185">
        <f>I34</f>
        <v>2585.94</v>
      </c>
      <c r="H34" s="185"/>
      <c r="I34" s="185">
        <v>2585.94</v>
      </c>
      <c r="J34" s="185"/>
      <c r="K34" s="185"/>
      <c r="L34" s="185"/>
      <c r="M34" s="166"/>
    </row>
    <row r="35" spans="1:13" ht="18" customHeight="1">
      <c r="A35" s="140"/>
      <c r="B35" s="140"/>
      <c r="C35" s="140">
        <v>4120</v>
      </c>
      <c r="D35" s="368" t="s">
        <v>290</v>
      </c>
      <c r="E35" s="547">
        <f>(G35/F35)*100</f>
        <v>42.032619775739036</v>
      </c>
      <c r="F35" s="364">
        <v>981</v>
      </c>
      <c r="G35" s="185">
        <f>I35</f>
        <v>412.34</v>
      </c>
      <c r="H35" s="185"/>
      <c r="I35" s="185">
        <v>412.34</v>
      </c>
      <c r="J35" s="185"/>
      <c r="K35" s="185"/>
      <c r="L35" s="185"/>
      <c r="M35" s="166"/>
    </row>
    <row r="36" spans="1:13" ht="15.75" customHeight="1">
      <c r="A36" s="140"/>
      <c r="B36" s="140"/>
      <c r="C36" s="140">
        <v>4440</v>
      </c>
      <c r="D36" s="368" t="s">
        <v>347</v>
      </c>
      <c r="E36" s="547">
        <f>(G36/F36)*100</f>
        <v>75</v>
      </c>
      <c r="F36" s="364">
        <v>2200</v>
      </c>
      <c r="G36" s="185">
        <v>1650</v>
      </c>
      <c r="H36" s="185"/>
      <c r="I36" s="185"/>
      <c r="J36" s="185"/>
      <c r="K36" s="185"/>
      <c r="L36" s="185"/>
      <c r="M36" s="166"/>
    </row>
    <row r="37" spans="1:13" ht="15.75" customHeight="1">
      <c r="A37" s="333"/>
      <c r="B37" s="333"/>
      <c r="C37" s="333"/>
      <c r="D37" s="334"/>
      <c r="E37" s="539"/>
      <c r="F37" s="335"/>
      <c r="G37" s="335"/>
      <c r="H37" s="335"/>
      <c r="I37" s="335"/>
      <c r="J37" s="335"/>
      <c r="K37" s="335"/>
      <c r="L37" s="335"/>
      <c r="M37" s="540"/>
    </row>
    <row r="38" spans="1:13" ht="19.5" customHeight="1">
      <c r="A38" s="333"/>
      <c r="B38" s="333"/>
      <c r="C38" s="333"/>
      <c r="D38" s="334"/>
      <c r="E38" s="539"/>
      <c r="F38" s="335"/>
      <c r="G38" s="335"/>
      <c r="H38" s="335"/>
      <c r="I38" s="335"/>
      <c r="J38" s="335"/>
      <c r="K38" s="335"/>
      <c r="L38" s="335"/>
      <c r="M38" s="540"/>
    </row>
    <row r="39" spans="1:13" ht="19.5" customHeight="1">
      <c r="A39" s="333"/>
      <c r="B39" s="333"/>
      <c r="C39" s="333"/>
      <c r="D39" s="334"/>
      <c r="E39" s="539"/>
      <c r="F39" s="335"/>
      <c r="G39" s="335"/>
      <c r="H39" s="335"/>
      <c r="I39" s="335"/>
      <c r="J39" s="335"/>
      <c r="K39" s="335"/>
      <c r="L39" s="335"/>
      <c r="M39" s="540"/>
    </row>
    <row r="40" spans="1:13" ht="19.5" customHeight="1">
      <c r="A40" s="553"/>
      <c r="B40" s="333"/>
      <c r="C40" s="333"/>
      <c r="D40" s="334"/>
      <c r="E40" s="539"/>
      <c r="F40" s="335"/>
      <c r="G40" s="335"/>
      <c r="H40" s="335"/>
      <c r="I40" s="335"/>
      <c r="J40" s="335"/>
      <c r="K40" s="335"/>
      <c r="L40" s="335"/>
      <c r="M40" s="540" t="s">
        <v>445</v>
      </c>
    </row>
    <row r="41" spans="1:13" ht="15.75" customHeight="1">
      <c r="A41" s="309"/>
      <c r="B41" s="137">
        <v>80146</v>
      </c>
      <c r="C41" s="137"/>
      <c r="D41" s="371" t="s">
        <v>362</v>
      </c>
      <c r="E41" s="546">
        <f>(G41/F41)*100</f>
        <v>42.035</v>
      </c>
      <c r="F41" s="372">
        <f>SUM(F42:F43)</f>
        <v>1800</v>
      </c>
      <c r="G41" s="181">
        <f>SUM(G42,G43)</f>
        <v>756.6299999999999</v>
      </c>
      <c r="H41" s="181"/>
      <c r="I41" s="181"/>
      <c r="J41" s="181"/>
      <c r="K41" s="181"/>
      <c r="L41" s="181"/>
      <c r="M41" s="526"/>
    </row>
    <row r="42" spans="1:13" ht="18" customHeight="1">
      <c r="A42" s="357"/>
      <c r="B42" s="140"/>
      <c r="C42" s="140">
        <v>4300</v>
      </c>
      <c r="D42" s="368" t="s">
        <v>366</v>
      </c>
      <c r="E42" s="547">
        <f>(G42/F42)*100</f>
        <v>73.47625</v>
      </c>
      <c r="F42" s="364">
        <v>800</v>
      </c>
      <c r="G42" s="185">
        <v>587.81</v>
      </c>
      <c r="H42" s="185"/>
      <c r="I42" s="185"/>
      <c r="J42" s="185"/>
      <c r="K42" s="185"/>
      <c r="L42" s="185"/>
      <c r="M42" s="166"/>
    </row>
    <row r="43" spans="1:13" ht="18" customHeight="1">
      <c r="A43" s="357"/>
      <c r="B43" s="140"/>
      <c r="C43" s="140">
        <v>4410</v>
      </c>
      <c r="D43" s="368" t="s">
        <v>301</v>
      </c>
      <c r="E43" s="547">
        <f>(G43/F43)*100</f>
        <v>16.882</v>
      </c>
      <c r="F43" s="364">
        <v>1000</v>
      </c>
      <c r="G43" s="185">
        <v>168.82</v>
      </c>
      <c r="H43" s="185"/>
      <c r="I43" s="185"/>
      <c r="J43" s="185"/>
      <c r="K43" s="185"/>
      <c r="L43" s="185"/>
      <c r="M43" s="166"/>
    </row>
    <row r="44" spans="1:13" ht="18" customHeight="1">
      <c r="A44" s="342">
        <v>801</v>
      </c>
      <c r="B44" s="342">
        <v>80148</v>
      </c>
      <c r="C44" s="342"/>
      <c r="D44" s="554" t="s">
        <v>145</v>
      </c>
      <c r="E44" s="546">
        <f>(G44/F44)*100</f>
        <v>53.58072674883944</v>
      </c>
      <c r="F44" s="555">
        <f>SUM(F45:F57)</f>
        <v>62470</v>
      </c>
      <c r="G44" s="555">
        <f>SUM(G45:G57)</f>
        <v>33471.88</v>
      </c>
      <c r="H44" s="555">
        <f>SUM(H45:H57)</f>
        <v>9332.619999999999</v>
      </c>
      <c r="I44" s="555">
        <f>SUM(I45:I57)</f>
        <v>1471.3999999999999</v>
      </c>
      <c r="J44" s="359"/>
      <c r="K44" s="359"/>
      <c r="L44" s="359"/>
      <c r="M44" s="562"/>
    </row>
    <row r="45" spans="1:13" ht="19.5" customHeight="1">
      <c r="A45" s="140"/>
      <c r="B45" s="140"/>
      <c r="C45" s="140">
        <v>3020</v>
      </c>
      <c r="D45" s="368" t="s">
        <v>367</v>
      </c>
      <c r="E45" s="547">
        <f>(G45/F45)*100</f>
        <v>0</v>
      </c>
      <c r="F45" s="364">
        <v>200</v>
      </c>
      <c r="G45" s="185">
        <v>0</v>
      </c>
      <c r="H45" s="185"/>
      <c r="I45" s="185"/>
      <c r="J45" s="185"/>
      <c r="K45" s="185"/>
      <c r="L45" s="185"/>
      <c r="M45" s="166"/>
    </row>
    <row r="46" spans="1:13" ht="18" customHeight="1">
      <c r="A46" s="140"/>
      <c r="B46" s="140"/>
      <c r="C46" s="140">
        <v>4010</v>
      </c>
      <c r="D46" s="368" t="s">
        <v>287</v>
      </c>
      <c r="E46" s="547">
        <f>(G46/F46)*100</f>
        <v>53.967666666666666</v>
      </c>
      <c r="F46" s="364">
        <v>15000</v>
      </c>
      <c r="G46" s="185">
        <f>H46</f>
        <v>8095.15</v>
      </c>
      <c r="H46" s="185">
        <v>8095.15</v>
      </c>
      <c r="I46" s="185"/>
      <c r="J46" s="185"/>
      <c r="K46" s="185"/>
      <c r="L46" s="185"/>
      <c r="M46" s="166"/>
    </row>
    <row r="47" spans="1:13" ht="18" customHeight="1">
      <c r="A47" s="140"/>
      <c r="B47" s="140"/>
      <c r="C47" s="140">
        <v>4040</v>
      </c>
      <c r="D47" s="368" t="s">
        <v>288</v>
      </c>
      <c r="E47" s="547">
        <f>(G47/F47)*100</f>
        <v>98.99759999999999</v>
      </c>
      <c r="F47" s="364">
        <v>1250</v>
      </c>
      <c r="G47" s="185">
        <f>H47</f>
        <v>1237.47</v>
      </c>
      <c r="H47" s="185">
        <v>1237.47</v>
      </c>
      <c r="I47" s="185"/>
      <c r="J47" s="185"/>
      <c r="K47" s="185"/>
      <c r="L47" s="185"/>
      <c r="M47" s="166"/>
    </row>
    <row r="48" spans="1:13" ht="18" customHeight="1">
      <c r="A48" s="140"/>
      <c r="B48" s="140"/>
      <c r="C48" s="140">
        <v>4110</v>
      </c>
      <c r="D48" s="368" t="s">
        <v>289</v>
      </c>
      <c r="E48" s="547">
        <f>(G48/F48)*100</f>
        <v>48.81038461538461</v>
      </c>
      <c r="F48" s="364">
        <v>2600</v>
      </c>
      <c r="G48" s="185">
        <f>I48</f>
        <v>1269.07</v>
      </c>
      <c r="H48" s="185"/>
      <c r="I48" s="185">
        <v>1269.07</v>
      </c>
      <c r="J48" s="185"/>
      <c r="K48" s="185"/>
      <c r="L48" s="185"/>
      <c r="M48" s="166"/>
    </row>
    <row r="49" spans="1:13" ht="18" customHeight="1">
      <c r="A49" s="140"/>
      <c r="B49" s="140"/>
      <c r="C49" s="140">
        <v>4120</v>
      </c>
      <c r="D49" s="368" t="s">
        <v>290</v>
      </c>
      <c r="E49" s="547">
        <f>(G49/F49)*100</f>
        <v>54.68378378378379</v>
      </c>
      <c r="F49" s="364">
        <v>370</v>
      </c>
      <c r="G49" s="185">
        <f>I49</f>
        <v>202.33</v>
      </c>
      <c r="H49" s="185"/>
      <c r="I49" s="185">
        <v>202.33</v>
      </c>
      <c r="J49" s="185"/>
      <c r="K49" s="185"/>
      <c r="L49" s="185"/>
      <c r="M49" s="166"/>
    </row>
    <row r="50" spans="1:13" ht="18" customHeight="1">
      <c r="A50" s="140"/>
      <c r="B50" s="140"/>
      <c r="C50" s="140">
        <v>4210</v>
      </c>
      <c r="D50" s="368" t="s">
        <v>272</v>
      </c>
      <c r="E50" s="547">
        <f>(G50/F50)*100</f>
        <v>80.09479999999999</v>
      </c>
      <c r="F50" s="364">
        <v>5000</v>
      </c>
      <c r="G50" s="185">
        <v>4004.74</v>
      </c>
      <c r="H50" s="185"/>
      <c r="I50" s="185"/>
      <c r="J50" s="185"/>
      <c r="K50" s="185"/>
      <c r="L50" s="185"/>
      <c r="M50" s="166"/>
    </row>
    <row r="51" spans="1:13" ht="18" customHeight="1">
      <c r="A51" s="140"/>
      <c r="B51" s="140"/>
      <c r="C51" s="140">
        <v>4220</v>
      </c>
      <c r="D51" s="368" t="s">
        <v>368</v>
      </c>
      <c r="E51" s="547">
        <f>(G51/F51)*100</f>
        <v>50.0003314917127</v>
      </c>
      <c r="F51" s="364">
        <v>36200</v>
      </c>
      <c r="G51" s="185">
        <v>18100.12</v>
      </c>
      <c r="H51" s="306"/>
      <c r="I51" s="306"/>
      <c r="J51" s="306"/>
      <c r="K51" s="306"/>
      <c r="L51" s="306"/>
      <c r="M51" s="529"/>
    </row>
    <row r="52" spans="1:13" ht="18" customHeight="1">
      <c r="A52" s="140"/>
      <c r="B52" s="140"/>
      <c r="C52" s="140">
        <v>4270</v>
      </c>
      <c r="D52" s="368" t="s">
        <v>275</v>
      </c>
      <c r="E52" s="547">
        <f>(G52/F52)*100</f>
        <v>0</v>
      </c>
      <c r="F52" s="364">
        <v>500</v>
      </c>
      <c r="G52" s="185">
        <v>0</v>
      </c>
      <c r="H52" s="185"/>
      <c r="I52" s="185"/>
      <c r="J52" s="185"/>
      <c r="K52" s="185"/>
      <c r="L52" s="185"/>
      <c r="M52" s="166"/>
    </row>
    <row r="53" spans="1:13" ht="18" customHeight="1">
      <c r="A53" s="140"/>
      <c r="B53" s="140"/>
      <c r="C53" s="140">
        <v>4280</v>
      </c>
      <c r="D53" s="368" t="s">
        <v>340</v>
      </c>
      <c r="E53" s="547">
        <f>(G53/F53)*100</f>
        <v>0</v>
      </c>
      <c r="F53" s="364">
        <v>50</v>
      </c>
      <c r="G53" s="185">
        <v>0</v>
      </c>
      <c r="H53" s="185"/>
      <c r="I53" s="185"/>
      <c r="J53" s="185"/>
      <c r="K53" s="185"/>
      <c r="L53" s="185"/>
      <c r="M53" s="166"/>
    </row>
    <row r="54" spans="1:239" s="280" customFormat="1" ht="18" customHeight="1">
      <c r="A54" s="140"/>
      <c r="B54" s="140"/>
      <c r="C54" s="140">
        <v>4300</v>
      </c>
      <c r="D54" s="368" t="s">
        <v>265</v>
      </c>
      <c r="E54" s="547">
        <f>(G54/F54)*100</f>
        <v>12.666666666666668</v>
      </c>
      <c r="F54" s="364">
        <v>300</v>
      </c>
      <c r="G54" s="185">
        <v>38</v>
      </c>
      <c r="H54" s="185"/>
      <c r="I54" s="185"/>
      <c r="J54" s="185"/>
      <c r="K54" s="185"/>
      <c r="L54" s="185"/>
      <c r="M54" s="166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HX54" s="278"/>
      <c r="HY54" s="278"/>
      <c r="HZ54" s="278"/>
      <c r="IA54" s="278"/>
      <c r="IB54" s="278"/>
      <c r="IC54" s="278"/>
      <c r="ID54" s="278"/>
      <c r="IE54" s="278"/>
    </row>
    <row r="55" spans="1:239" s="280" customFormat="1" ht="19.5" customHeight="1">
      <c r="A55" s="140"/>
      <c r="B55" s="140"/>
      <c r="C55" s="140">
        <v>4440</v>
      </c>
      <c r="D55" s="368" t="s">
        <v>354</v>
      </c>
      <c r="E55" s="547">
        <f>(G55/F55)*100</f>
        <v>75</v>
      </c>
      <c r="F55" s="364">
        <v>700</v>
      </c>
      <c r="G55" s="185">
        <v>525</v>
      </c>
      <c r="H55" s="185"/>
      <c r="I55" s="185"/>
      <c r="J55" s="185"/>
      <c r="K55" s="185"/>
      <c r="L55" s="185"/>
      <c r="M55" s="166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HX55" s="278"/>
      <c r="HY55" s="278"/>
      <c r="HZ55" s="278"/>
      <c r="IA55" s="278"/>
      <c r="IB55" s="278"/>
      <c r="IC55" s="278"/>
      <c r="ID55" s="278"/>
      <c r="IE55" s="278"/>
    </row>
    <row r="56" spans="1:13" ht="36" customHeight="1">
      <c r="A56" s="140"/>
      <c r="B56" s="140"/>
      <c r="C56" s="140">
        <v>4740</v>
      </c>
      <c r="D56" s="368" t="s">
        <v>369</v>
      </c>
      <c r="E56" s="547">
        <f>(G56/F56)*100</f>
        <v>0</v>
      </c>
      <c r="F56" s="364">
        <v>100</v>
      </c>
      <c r="G56" s="185">
        <v>0</v>
      </c>
      <c r="H56" s="185"/>
      <c r="I56" s="185"/>
      <c r="J56" s="185"/>
      <c r="K56" s="185"/>
      <c r="L56" s="185"/>
      <c r="M56" s="166"/>
    </row>
    <row r="57" spans="1:13" ht="19.5" customHeight="1">
      <c r="A57" s="140"/>
      <c r="B57" s="140"/>
      <c r="C57" s="140">
        <v>4750</v>
      </c>
      <c r="D57" s="368" t="s">
        <v>344</v>
      </c>
      <c r="E57" s="547">
        <f>(G57/F57)*100</f>
        <v>0</v>
      </c>
      <c r="F57" s="364">
        <v>200</v>
      </c>
      <c r="G57" s="185">
        <v>0</v>
      </c>
      <c r="H57" s="185"/>
      <c r="I57" s="185"/>
      <c r="J57" s="185"/>
      <c r="K57" s="185"/>
      <c r="L57" s="185"/>
      <c r="M57" s="166"/>
    </row>
    <row r="58" spans="1:13" ht="18" customHeight="1">
      <c r="A58" s="137"/>
      <c r="B58" s="137">
        <v>80195</v>
      </c>
      <c r="C58" s="137"/>
      <c r="D58" s="371" t="s">
        <v>40</v>
      </c>
      <c r="E58" s="547">
        <f>(G58/F58)*100</f>
        <v>69.7984471806133</v>
      </c>
      <c r="F58" s="372">
        <v>12751</v>
      </c>
      <c r="G58" s="181">
        <v>8900</v>
      </c>
      <c r="H58" s="181"/>
      <c r="I58" s="181"/>
      <c r="J58" s="181"/>
      <c r="K58" s="181"/>
      <c r="L58" s="181"/>
      <c r="M58" s="526"/>
    </row>
    <row r="59" spans="1:13" ht="15.75" customHeight="1">
      <c r="A59" s="357"/>
      <c r="B59" s="357"/>
      <c r="C59" s="140">
        <v>4440</v>
      </c>
      <c r="D59" s="134" t="s">
        <v>304</v>
      </c>
      <c r="E59" s="547">
        <f>(G59/F59)*100</f>
        <v>69.7984471806133</v>
      </c>
      <c r="F59" s="185">
        <v>12751</v>
      </c>
      <c r="G59" s="185">
        <v>8900</v>
      </c>
      <c r="H59" s="185"/>
      <c r="I59" s="185"/>
      <c r="J59" s="185"/>
      <c r="K59" s="185"/>
      <c r="L59" s="185"/>
      <c r="M59" s="166"/>
    </row>
    <row r="60" spans="1:13" ht="18" customHeight="1">
      <c r="A60" s="556" t="s">
        <v>186</v>
      </c>
      <c r="B60" s="556"/>
      <c r="C60" s="556"/>
      <c r="D60" s="556"/>
      <c r="E60" s="253">
        <f>(G60/F60)*100</f>
        <v>56.66918836007314</v>
      </c>
      <c r="F60" s="557">
        <f>SUM(F58,F44,F41,F30,F10)</f>
        <v>940109</v>
      </c>
      <c r="G60" s="557">
        <f>SUM(G58,G44,G41,G30,G10)</f>
        <v>532752.14</v>
      </c>
      <c r="H60" s="557">
        <f>SUM(H58,H44,H41,H30,H10)</f>
        <v>308657.28</v>
      </c>
      <c r="I60" s="557">
        <f>SUM(I58,I44,I41,I30,I10)</f>
        <v>47879.659999999996</v>
      </c>
      <c r="J60" s="410"/>
      <c r="K60" s="410"/>
      <c r="L60" s="410"/>
      <c r="M60" s="563"/>
    </row>
    <row r="61" spans="5:13" ht="18" customHeight="1">
      <c r="E61" s="411"/>
      <c r="F61" s="412"/>
      <c r="G61" s="356"/>
      <c r="H61" s="412"/>
      <c r="I61" s="412"/>
      <c r="J61" s="413"/>
      <c r="M61" s="412"/>
    </row>
    <row r="62" spans="5:13" ht="18" customHeight="1">
      <c r="E62" s="412"/>
      <c r="F62" s="412"/>
      <c r="G62" s="356"/>
      <c r="H62" s="412"/>
      <c r="I62" s="412"/>
      <c r="J62" s="413"/>
      <c r="M62" s="412"/>
    </row>
    <row r="63" spans="5:13" ht="18" customHeight="1">
      <c r="E63" s="412"/>
      <c r="F63" s="412"/>
      <c r="G63" s="356"/>
      <c r="H63" s="412"/>
      <c r="I63" s="412"/>
      <c r="J63" s="413"/>
      <c r="L63" s="413"/>
      <c r="M63" s="412"/>
    </row>
    <row r="64" spans="5:13" ht="18" customHeight="1">
      <c r="E64" s="412"/>
      <c r="F64" s="412"/>
      <c r="G64" s="356"/>
      <c r="H64" s="412"/>
      <c r="I64" s="412"/>
      <c r="J64" s="413"/>
      <c r="M64" s="412"/>
    </row>
    <row r="65" spans="5:13" ht="18" customHeight="1">
      <c r="E65" s="412"/>
      <c r="F65" s="412"/>
      <c r="G65" s="356"/>
      <c r="H65" s="412"/>
      <c r="I65" s="412"/>
      <c r="J65" s="413"/>
      <c r="M65" s="412"/>
    </row>
    <row r="66" spans="5:13" ht="18" customHeight="1">
      <c r="E66" s="412"/>
      <c r="F66" s="414"/>
      <c r="G66" s="356"/>
      <c r="H66" s="412"/>
      <c r="I66" s="412"/>
      <c r="J66" s="413"/>
      <c r="M66" s="412"/>
    </row>
    <row r="67" spans="5:13" ht="18" customHeight="1">
      <c r="E67" s="412"/>
      <c r="F67" s="412"/>
      <c r="G67" s="356"/>
      <c r="H67" s="412"/>
      <c r="I67" s="412"/>
      <c r="J67" s="413"/>
      <c r="M67" s="412"/>
    </row>
    <row r="68" spans="5:13" ht="18" customHeight="1">
      <c r="E68" s="412"/>
      <c r="F68" s="412"/>
      <c r="G68" s="356"/>
      <c r="H68" s="412"/>
      <c r="I68" s="412"/>
      <c r="J68" s="413"/>
      <c r="M68" s="412"/>
    </row>
    <row r="69" spans="5:13" ht="18" customHeight="1">
      <c r="E69" s="412"/>
      <c r="F69" s="412"/>
      <c r="G69" s="356"/>
      <c r="H69" s="412"/>
      <c r="I69" s="412"/>
      <c r="J69" s="413"/>
      <c r="M69" s="412"/>
    </row>
    <row r="70" spans="5:13" ht="18" customHeight="1">
      <c r="E70" s="412"/>
      <c r="F70" s="412"/>
      <c r="G70" s="356"/>
      <c r="H70" s="412"/>
      <c r="I70" s="412"/>
      <c r="J70" s="413"/>
      <c r="M70" s="412"/>
    </row>
    <row r="71" spans="5:13" ht="18" customHeight="1">
      <c r="E71" s="412"/>
      <c r="F71" s="412"/>
      <c r="G71" s="356"/>
      <c r="H71" s="412"/>
      <c r="I71" s="412"/>
      <c r="J71" s="413"/>
      <c r="M71" s="412"/>
    </row>
    <row r="72" spans="5:13" ht="18" customHeight="1">
      <c r="E72" s="412"/>
      <c r="F72" s="412"/>
      <c r="G72" s="356"/>
      <c r="H72" s="412"/>
      <c r="I72" s="412"/>
      <c r="J72" s="413"/>
      <c r="M72" s="412"/>
    </row>
    <row r="73" spans="5:13" ht="18" customHeight="1">
      <c r="E73" s="412"/>
      <c r="F73" s="412"/>
      <c r="G73" s="356"/>
      <c r="H73" s="412"/>
      <c r="I73" s="412"/>
      <c r="J73" s="413"/>
      <c r="M73" s="412"/>
    </row>
    <row r="74" spans="5:13" ht="18" customHeight="1">
      <c r="E74" s="412"/>
      <c r="F74" s="412"/>
      <c r="G74" s="356"/>
      <c r="H74" s="412"/>
      <c r="I74" s="412"/>
      <c r="J74" s="413"/>
      <c r="M74" s="412"/>
    </row>
    <row r="75" spans="5:13" ht="18" customHeight="1">
      <c r="E75" s="412"/>
      <c r="F75" s="412"/>
      <c r="G75" s="356"/>
      <c r="H75" s="412"/>
      <c r="I75" s="412"/>
      <c r="J75" s="413"/>
      <c r="M75" s="412"/>
    </row>
    <row r="76" spans="5:13" ht="18" customHeight="1">
      <c r="E76" s="412"/>
      <c r="F76" s="412"/>
      <c r="G76" s="356"/>
      <c r="H76" s="412"/>
      <c r="I76" s="412"/>
      <c r="J76" s="413"/>
      <c r="M76" s="412"/>
    </row>
    <row r="77" spans="5:13" ht="18" customHeight="1">
      <c r="E77" s="412"/>
      <c r="F77" s="412"/>
      <c r="G77" s="356"/>
      <c r="H77" s="412"/>
      <c r="I77" s="412"/>
      <c r="J77" s="413"/>
      <c r="M77" s="412"/>
    </row>
    <row r="78" spans="5:13" ht="18" customHeight="1">
      <c r="E78" s="412"/>
      <c r="F78" s="412"/>
      <c r="G78" s="356"/>
      <c r="H78" s="412"/>
      <c r="I78" s="412"/>
      <c r="J78" s="413"/>
      <c r="M78" s="412"/>
    </row>
    <row r="79" spans="5:13" ht="18" customHeight="1">
      <c r="E79" s="412"/>
      <c r="F79" s="412"/>
      <c r="G79" s="356"/>
      <c r="H79" s="412"/>
      <c r="I79" s="412"/>
      <c r="J79" s="413"/>
      <c r="M79" s="412"/>
    </row>
    <row r="80" spans="5:13" ht="18" customHeight="1">
      <c r="E80" s="412"/>
      <c r="F80" s="412"/>
      <c r="G80" s="356"/>
      <c r="H80" s="412"/>
      <c r="I80" s="412"/>
      <c r="J80" s="413"/>
      <c r="M80" s="412"/>
    </row>
    <row r="81" spans="5:13" ht="18" customHeight="1">
      <c r="E81" s="412"/>
      <c r="F81" s="412"/>
      <c r="G81" s="356"/>
      <c r="H81" s="412"/>
      <c r="I81" s="412"/>
      <c r="J81" s="413"/>
      <c r="M81" s="412"/>
    </row>
    <row r="82" spans="5:13" ht="18" customHeight="1">
      <c r="E82" s="412"/>
      <c r="F82" s="412"/>
      <c r="G82" s="356"/>
      <c r="H82" s="412"/>
      <c r="I82" s="412"/>
      <c r="J82" s="413"/>
      <c r="M82" s="412"/>
    </row>
    <row r="83" spans="5:13" ht="18" customHeight="1">
      <c r="E83" s="412"/>
      <c r="F83" s="412"/>
      <c r="G83" s="356"/>
      <c r="H83" s="412"/>
      <c r="I83" s="412"/>
      <c r="J83" s="413"/>
      <c r="M83" s="412"/>
    </row>
    <row r="84" spans="5:13" ht="18" customHeight="1">
      <c r="E84" s="412"/>
      <c r="F84" s="412"/>
      <c r="G84" s="356"/>
      <c r="H84" s="412"/>
      <c r="I84" s="412"/>
      <c r="J84" s="413"/>
      <c r="M84" s="412"/>
    </row>
    <row r="85" spans="5:13" ht="18" customHeight="1">
      <c r="E85" s="412"/>
      <c r="F85" s="412"/>
      <c r="G85" s="356"/>
      <c r="H85" s="412"/>
      <c r="I85" s="412"/>
      <c r="J85" s="413"/>
      <c r="M85" s="412"/>
    </row>
    <row r="86" spans="5:13" ht="18" customHeight="1">
      <c r="E86" s="412"/>
      <c r="F86" s="412"/>
      <c r="G86" s="356"/>
      <c r="H86" s="412"/>
      <c r="I86" s="412"/>
      <c r="J86" s="413"/>
      <c r="M86" s="412"/>
    </row>
    <row r="87" spans="5:13" ht="18" customHeight="1">
      <c r="E87" s="412"/>
      <c r="F87" s="412"/>
      <c r="G87" s="356"/>
      <c r="H87" s="412"/>
      <c r="I87" s="412"/>
      <c r="J87" s="413"/>
      <c r="M87" s="412"/>
    </row>
    <row r="88" spans="5:13" ht="18" customHeight="1">
      <c r="E88" s="412"/>
      <c r="F88" s="412"/>
      <c r="H88" s="412"/>
      <c r="I88" s="412"/>
      <c r="M88" s="412"/>
    </row>
    <row r="89" spans="5:13" ht="18" customHeight="1">
      <c r="E89" s="412"/>
      <c r="F89" s="412"/>
      <c r="H89" s="412"/>
      <c r="I89" s="412"/>
      <c r="M89" s="412"/>
    </row>
    <row r="90" spans="5:13" ht="18" customHeight="1">
      <c r="E90" s="412"/>
      <c r="F90" s="412"/>
      <c r="H90" s="412"/>
      <c r="I90" s="412"/>
      <c r="M90" s="412"/>
    </row>
    <row r="91" spans="5:13" ht="18" customHeight="1">
      <c r="E91" s="412"/>
      <c r="F91" s="412"/>
      <c r="H91" s="412"/>
      <c r="I91" s="412"/>
      <c r="M91" s="412"/>
    </row>
    <row r="92" spans="5:13" ht="18" customHeight="1">
      <c r="E92" s="412"/>
      <c r="F92" s="412"/>
      <c r="H92" s="412"/>
      <c r="I92" s="412"/>
      <c r="M92" s="412"/>
    </row>
    <row r="93" spans="5:13" ht="18" customHeight="1">
      <c r="E93" s="412"/>
      <c r="F93" s="412"/>
      <c r="H93" s="412"/>
      <c r="I93" s="412"/>
      <c r="M93" s="412"/>
    </row>
    <row r="94" spans="5:13" ht="18" customHeight="1">
      <c r="E94" s="412"/>
      <c r="F94" s="412"/>
      <c r="H94" s="412"/>
      <c r="I94" s="412"/>
      <c r="M94" s="412"/>
    </row>
    <row r="95" spans="5:13" ht="18" customHeight="1">
      <c r="E95" s="412"/>
      <c r="F95" s="412"/>
      <c r="H95" s="412"/>
      <c r="I95" s="412"/>
      <c r="M95" s="412"/>
    </row>
    <row r="96" spans="5:13" ht="18" customHeight="1">
      <c r="E96" s="412"/>
      <c r="F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  <row r="156" spans="5:13" ht="18" customHeight="1">
      <c r="E156" s="412"/>
      <c r="F156" s="412"/>
      <c r="I156" s="412"/>
      <c r="M156" s="412"/>
    </row>
    <row r="157" spans="5:13" ht="18" customHeight="1">
      <c r="E157" s="412"/>
      <c r="F157" s="412"/>
      <c r="I157" s="412"/>
      <c r="M157" s="412"/>
    </row>
    <row r="158" spans="5:13" ht="18" customHeight="1">
      <c r="E158" s="412"/>
      <c r="F158" s="412"/>
      <c r="I158" s="412"/>
      <c r="M158" s="412"/>
    </row>
    <row r="159" spans="5:13" ht="18" customHeight="1">
      <c r="E159" s="412"/>
      <c r="F159" s="412"/>
      <c r="I159" s="412"/>
      <c r="M159" s="412"/>
    </row>
    <row r="160" spans="5:13" ht="18" customHeight="1">
      <c r="E160" s="412"/>
      <c r="F160" s="412"/>
      <c r="I160" s="412"/>
      <c r="M160" s="412"/>
    </row>
    <row r="161" spans="5:13" ht="18" customHeight="1">
      <c r="E161" s="412"/>
      <c r="F161" s="412"/>
      <c r="I161" s="412"/>
      <c r="M161" s="412"/>
    </row>
    <row r="162" spans="5:13" ht="18" customHeight="1">
      <c r="E162" s="412"/>
      <c r="F162" s="412"/>
      <c r="I162" s="412"/>
      <c r="M162" s="412"/>
    </row>
    <row r="163" spans="5:13" ht="18" customHeight="1">
      <c r="E163" s="412"/>
      <c r="F163" s="412"/>
      <c r="I163" s="412"/>
      <c r="M163" s="412"/>
    </row>
    <row r="164" spans="5:13" ht="18" customHeight="1">
      <c r="E164" s="412"/>
      <c r="F164" s="412"/>
      <c r="I164" s="412"/>
      <c r="M164" s="412"/>
    </row>
    <row r="165" spans="5:13" ht="18" customHeight="1">
      <c r="E165" s="412"/>
      <c r="F165" s="412"/>
      <c r="I165" s="412"/>
      <c r="M165" s="412"/>
    </row>
    <row r="166" spans="5:13" ht="18" customHeight="1">
      <c r="E166" s="412"/>
      <c r="F166" s="412"/>
      <c r="I166" s="412"/>
      <c r="M166" s="412"/>
    </row>
    <row r="167" spans="5:13" ht="18" customHeight="1">
      <c r="E167" s="412"/>
      <c r="F167" s="412"/>
      <c r="I167" s="412"/>
      <c r="M167" s="412"/>
    </row>
    <row r="168" spans="5:13" ht="18" customHeight="1">
      <c r="E168" s="412"/>
      <c r="F168" s="412"/>
      <c r="I168" s="412"/>
      <c r="M168" s="412"/>
    </row>
    <row r="169" spans="5:13" ht="18" customHeight="1">
      <c r="E169" s="412"/>
      <c r="F169" s="412"/>
      <c r="I169" s="412"/>
      <c r="M169" s="412"/>
    </row>
    <row r="170" spans="5:13" ht="18" customHeight="1">
      <c r="E170" s="412"/>
      <c r="F170" s="412"/>
      <c r="I170" s="412"/>
      <c r="M170" s="412"/>
    </row>
    <row r="171" spans="5:13" ht="18" customHeight="1">
      <c r="E171" s="412"/>
      <c r="F171" s="412"/>
      <c r="I171" s="412"/>
      <c r="M171" s="412"/>
    </row>
    <row r="172" spans="5:13" ht="18" customHeight="1">
      <c r="E172" s="412"/>
      <c r="F172" s="412"/>
      <c r="I172" s="412"/>
      <c r="M172" s="412"/>
    </row>
    <row r="173" spans="5:13" ht="18" customHeight="1">
      <c r="E173" s="412"/>
      <c r="F173" s="412"/>
      <c r="I173" s="412"/>
      <c r="M173" s="412"/>
    </row>
    <row r="174" spans="5:13" ht="18" customHeight="1">
      <c r="E174" s="412"/>
      <c r="F174" s="412"/>
      <c r="I174" s="412"/>
      <c r="M174" s="412"/>
    </row>
    <row r="175" spans="5:13" ht="18" customHeight="1">
      <c r="E175" s="412"/>
      <c r="F175" s="412"/>
      <c r="I175" s="412"/>
      <c r="M175" s="412"/>
    </row>
    <row r="176" spans="5:13" ht="18" customHeight="1">
      <c r="E176" s="412"/>
      <c r="F176" s="412"/>
      <c r="I176" s="412"/>
      <c r="M176" s="412"/>
    </row>
    <row r="177" spans="5:13" ht="18" customHeight="1">
      <c r="E177" s="412"/>
      <c r="F177" s="412"/>
      <c r="I177" s="412"/>
      <c r="M177" s="412"/>
    </row>
    <row r="178" spans="5:13" ht="18" customHeight="1">
      <c r="E178" s="412"/>
      <c r="F178" s="412"/>
      <c r="I178" s="412"/>
      <c r="M178" s="412"/>
    </row>
    <row r="179" spans="5:13" ht="18" customHeight="1">
      <c r="E179" s="412"/>
      <c r="F179" s="412"/>
      <c r="I179" s="412"/>
      <c r="M179" s="412"/>
    </row>
    <row r="180" spans="5:13" ht="18" customHeight="1">
      <c r="E180" s="412"/>
      <c r="F180" s="412"/>
      <c r="I180" s="412"/>
      <c r="M180" s="412"/>
    </row>
    <row r="181" spans="5:13" ht="18" customHeight="1">
      <c r="E181" s="412"/>
      <c r="F181" s="412"/>
      <c r="I181" s="412"/>
      <c r="M181" s="412"/>
    </row>
    <row r="182" spans="5:13" ht="18" customHeight="1">
      <c r="E182" s="412"/>
      <c r="F182" s="412"/>
      <c r="I182" s="412"/>
      <c r="M182" s="412"/>
    </row>
    <row r="183" spans="5:13" ht="18" customHeight="1">
      <c r="E183" s="412"/>
      <c r="F183" s="412"/>
      <c r="I183" s="412"/>
      <c r="M183" s="412"/>
    </row>
    <row r="184" spans="5:13" ht="18" customHeight="1">
      <c r="E184" s="412"/>
      <c r="F184" s="412"/>
      <c r="I184" s="412"/>
      <c r="M184" s="412"/>
    </row>
    <row r="185" spans="5:13" ht="18" customHeight="1">
      <c r="E185" s="412"/>
      <c r="F185" s="412"/>
      <c r="I185" s="412"/>
      <c r="M185" s="412"/>
    </row>
    <row r="186" spans="5:13" ht="18" customHeight="1">
      <c r="E186" s="412"/>
      <c r="F186" s="412"/>
      <c r="I186" s="412"/>
      <c r="M186" s="412"/>
    </row>
    <row r="187" spans="5:13" ht="18" customHeight="1">
      <c r="E187" s="412"/>
      <c r="F187" s="412"/>
      <c r="I187" s="412"/>
      <c r="M187" s="412"/>
    </row>
    <row r="188" spans="5:13" ht="18" customHeight="1">
      <c r="E188" s="412"/>
      <c r="F188" s="412"/>
      <c r="I188" s="412"/>
      <c r="M188" s="412"/>
    </row>
  </sheetData>
  <mergeCells count="13">
    <mergeCell ref="J1:M1"/>
    <mergeCell ref="A3:M3"/>
    <mergeCell ref="A5:D5"/>
    <mergeCell ref="A6:A8"/>
    <mergeCell ref="B6:B8"/>
    <mergeCell ref="C6:C8"/>
    <mergeCell ref="D6:D8"/>
    <mergeCell ref="E6:E8"/>
    <mergeCell ref="F6:F8"/>
    <mergeCell ref="G7:G8"/>
    <mergeCell ref="H7:L7"/>
    <mergeCell ref="M7:M8"/>
    <mergeCell ref="A60:D6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E185"/>
  <sheetViews>
    <sheetView showGridLines="0" defaultGridColor="0" view="pageBreakPreview" zoomScale="80" zoomScaleSheetLayoutView="80" colorId="15" workbookViewId="0" topLeftCell="L50">
      <selection activeCell="M57" activeCellId="1" sqref="A1:E27 M57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5" width="12.75390625" style="278" customWidth="1"/>
    <col min="6" max="6" width="15.50390625" style="278" customWidth="1"/>
    <col min="7" max="7" width="17.00390625" style="278" customWidth="1"/>
    <col min="8" max="8" width="14.875" style="278" customWidth="1"/>
    <col min="9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3" ht="36" customHeight="1">
      <c r="G1"/>
      <c r="H1" s="281"/>
      <c r="I1" s="281"/>
      <c r="J1" s="544" t="s">
        <v>446</v>
      </c>
      <c r="K1" s="544"/>
      <c r="L1" s="544"/>
      <c r="M1" s="544"/>
    </row>
    <row r="2" spans="7:13" ht="18" customHeight="1">
      <c r="G2" s="281"/>
      <c r="H2" s="281"/>
      <c r="I2" s="281"/>
      <c r="J2" s="281"/>
      <c r="K2" s="281"/>
      <c r="L2" s="281"/>
      <c r="M2" s="281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28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8" customHeight="1">
      <c r="A5" s="545" t="s">
        <v>220</v>
      </c>
      <c r="B5" s="545"/>
      <c r="C5" s="545"/>
      <c r="D5" s="545"/>
      <c r="E5" s="286"/>
      <c r="M5" s="520" t="s">
        <v>2</v>
      </c>
    </row>
    <row r="6" spans="1:13" s="290" customFormat="1" ht="18" customHeight="1">
      <c r="A6" s="39" t="s">
        <v>3</v>
      </c>
      <c r="B6" s="39" t="s">
        <v>32</v>
      </c>
      <c r="C6" s="40" t="s">
        <v>33</v>
      </c>
      <c r="D6" s="155" t="s">
        <v>250</v>
      </c>
      <c r="E6" s="41" t="s">
        <v>7</v>
      </c>
      <c r="F6" s="289" t="s">
        <v>447</v>
      </c>
      <c r="G6" s="521" t="s">
        <v>252</v>
      </c>
      <c r="H6" s="521"/>
      <c r="I6" s="521"/>
      <c r="J6" s="521"/>
      <c r="K6" s="521"/>
      <c r="L6" s="521"/>
      <c r="M6" s="522"/>
    </row>
    <row r="7" spans="1:13" s="290" customFormat="1" ht="18" customHeight="1">
      <c r="A7" s="39"/>
      <c r="B7" s="39"/>
      <c r="C7" s="40"/>
      <c r="D7" s="155"/>
      <c r="E7" s="41"/>
      <c r="F7" s="289"/>
      <c r="G7" s="522" t="s">
        <v>253</v>
      </c>
      <c r="H7" s="289" t="s">
        <v>254</v>
      </c>
      <c r="I7" s="289"/>
      <c r="J7" s="289"/>
      <c r="K7" s="289"/>
      <c r="L7" s="289"/>
      <c r="M7" s="289" t="s">
        <v>255</v>
      </c>
    </row>
    <row r="8" spans="1:13" s="291" customFormat="1" ht="72" customHeight="1">
      <c r="A8" s="39"/>
      <c r="B8" s="39"/>
      <c r="C8" s="40"/>
      <c r="D8" s="155"/>
      <c r="E8" s="41"/>
      <c r="F8" s="289"/>
      <c r="G8" s="522"/>
      <c r="H8" s="289" t="s">
        <v>256</v>
      </c>
      <c r="I8" s="289" t="s">
        <v>257</v>
      </c>
      <c r="J8" s="289" t="s">
        <v>258</v>
      </c>
      <c r="K8" s="40" t="s">
        <v>259</v>
      </c>
      <c r="L8" s="40" t="s">
        <v>260</v>
      </c>
      <c r="M8" s="289"/>
    </row>
    <row r="9" spans="1:13" s="297" customFormat="1" ht="12" customHeight="1">
      <c r="A9" s="44">
        <v>1</v>
      </c>
      <c r="B9" s="44">
        <v>2</v>
      </c>
      <c r="C9" s="45">
        <v>3</v>
      </c>
      <c r="D9" s="160">
        <v>4</v>
      </c>
      <c r="E9" s="46">
        <v>5</v>
      </c>
      <c r="F9" s="523">
        <v>6</v>
      </c>
      <c r="G9" s="295">
        <v>7</v>
      </c>
      <c r="H9" s="295">
        <v>8</v>
      </c>
      <c r="I9" s="295">
        <v>9</v>
      </c>
      <c r="J9" s="295">
        <v>10</v>
      </c>
      <c r="K9" s="45">
        <v>11</v>
      </c>
      <c r="L9" s="45">
        <v>12</v>
      </c>
      <c r="M9" s="295">
        <v>13</v>
      </c>
    </row>
    <row r="10" spans="1:13" ht="18" customHeight="1">
      <c r="A10" s="137">
        <v>801</v>
      </c>
      <c r="B10" s="137">
        <v>80110</v>
      </c>
      <c r="C10" s="137"/>
      <c r="D10" s="371" t="s">
        <v>143</v>
      </c>
      <c r="E10" s="546">
        <f>(G10/F10)*100</f>
        <v>52.81723457353341</v>
      </c>
      <c r="F10" s="372">
        <f>SUM(F11:F31)</f>
        <v>2586545</v>
      </c>
      <c r="G10" s="372">
        <f>SUM(G11:G31)</f>
        <v>1366141.5399999998</v>
      </c>
      <c r="H10" s="372">
        <f>SUM(H11:H31)</f>
        <v>938306.46</v>
      </c>
      <c r="I10" s="372">
        <f>SUM(I11:I31)</f>
        <v>149696.2</v>
      </c>
      <c r="J10" s="181"/>
      <c r="K10" s="181"/>
      <c r="L10" s="182"/>
      <c r="M10" s="526"/>
    </row>
    <row r="11" spans="1:13" ht="19.5" customHeight="1">
      <c r="A11" s="140"/>
      <c r="B11" s="140"/>
      <c r="C11" s="140">
        <v>3020</v>
      </c>
      <c r="D11" s="368" t="s">
        <v>334</v>
      </c>
      <c r="E11" s="547">
        <f>(G11/F11)*100</f>
        <v>55.83547945205479</v>
      </c>
      <c r="F11" s="364">
        <v>7300</v>
      </c>
      <c r="G11" s="185">
        <v>4075.99</v>
      </c>
      <c r="H11" s="185"/>
      <c r="I11" s="185"/>
      <c r="J11" s="185"/>
      <c r="K11" s="185"/>
      <c r="L11" s="247"/>
      <c r="M11" s="166"/>
    </row>
    <row r="12" spans="1:13" ht="18" customHeight="1">
      <c r="A12" s="137"/>
      <c r="B12" s="140"/>
      <c r="C12" s="140">
        <v>3240</v>
      </c>
      <c r="D12" s="368" t="s">
        <v>336</v>
      </c>
      <c r="E12" s="547">
        <f>(G12/F12)*100</f>
        <v>98.46153846153847</v>
      </c>
      <c r="F12" s="364">
        <v>910</v>
      </c>
      <c r="G12" s="185">
        <v>896</v>
      </c>
      <c r="H12" s="185"/>
      <c r="I12" s="185"/>
      <c r="J12" s="185"/>
      <c r="K12" s="185"/>
      <c r="L12" s="247"/>
      <c r="M12" s="166"/>
    </row>
    <row r="13" spans="1:13" ht="18" customHeight="1">
      <c r="A13" s="137"/>
      <c r="B13" s="140"/>
      <c r="C13" s="140">
        <v>4010</v>
      </c>
      <c r="D13" s="368" t="s">
        <v>337</v>
      </c>
      <c r="E13" s="547">
        <f>(G13/F13)*100</f>
        <v>49.05277527211498</v>
      </c>
      <c r="F13" s="364">
        <v>1662900</v>
      </c>
      <c r="G13" s="185">
        <f>H13</f>
        <v>815698.6</v>
      </c>
      <c r="H13" s="185">
        <v>815698.6</v>
      </c>
      <c r="I13" s="185"/>
      <c r="J13" s="185"/>
      <c r="K13" s="185"/>
      <c r="L13" s="247"/>
      <c r="M13" s="166"/>
    </row>
    <row r="14" spans="1:13" ht="18" customHeight="1">
      <c r="A14" s="137"/>
      <c r="B14" s="140"/>
      <c r="C14" s="140">
        <v>4040</v>
      </c>
      <c r="D14" s="368" t="s">
        <v>288</v>
      </c>
      <c r="E14" s="547">
        <f>(G14/F14)*100</f>
        <v>99.9850515039143</v>
      </c>
      <c r="F14" s="364">
        <v>121350</v>
      </c>
      <c r="G14" s="185">
        <f>H14</f>
        <v>121331.86</v>
      </c>
      <c r="H14" s="185">
        <v>121331.86</v>
      </c>
      <c r="I14" s="185"/>
      <c r="J14" s="185"/>
      <c r="K14" s="185"/>
      <c r="L14" s="247"/>
      <c r="M14" s="166"/>
    </row>
    <row r="15" spans="1:13" ht="18" customHeight="1">
      <c r="A15" s="137"/>
      <c r="B15" s="140"/>
      <c r="C15" s="140">
        <v>4110</v>
      </c>
      <c r="D15" s="368" t="s">
        <v>289</v>
      </c>
      <c r="E15" s="547">
        <f>(G15/F15)*100</f>
        <v>51.56787022292993</v>
      </c>
      <c r="F15" s="364">
        <v>251200</v>
      </c>
      <c r="G15" s="185">
        <f>I15</f>
        <v>129538.49</v>
      </c>
      <c r="H15" s="185"/>
      <c r="I15" s="185">
        <v>129538.49</v>
      </c>
      <c r="J15" s="185"/>
      <c r="K15" s="185"/>
      <c r="L15" s="247"/>
      <c r="M15" s="166"/>
    </row>
    <row r="16" spans="1:13" ht="18" customHeight="1">
      <c r="A16" s="137"/>
      <c r="B16" s="140"/>
      <c r="C16" s="140">
        <v>4120</v>
      </c>
      <c r="D16" s="368" t="s">
        <v>290</v>
      </c>
      <c r="E16" s="547">
        <f>(G16/F16)*100</f>
        <v>50.903308080808074</v>
      </c>
      <c r="F16" s="364">
        <v>39600</v>
      </c>
      <c r="G16" s="185">
        <f>I16</f>
        <v>20157.71</v>
      </c>
      <c r="H16" s="185"/>
      <c r="I16" s="185">
        <v>20157.71</v>
      </c>
      <c r="J16" s="185"/>
      <c r="K16" s="185"/>
      <c r="L16" s="247"/>
      <c r="M16" s="166"/>
    </row>
    <row r="17" spans="1:13" ht="18" customHeight="1">
      <c r="A17" s="137"/>
      <c r="B17" s="140"/>
      <c r="C17" s="140">
        <v>4170</v>
      </c>
      <c r="D17" s="368" t="s">
        <v>292</v>
      </c>
      <c r="E17" s="547">
        <f>(G17/F17)*100</f>
        <v>18.228571428571428</v>
      </c>
      <c r="F17" s="364">
        <v>7000</v>
      </c>
      <c r="G17" s="185">
        <f>H17</f>
        <v>1276</v>
      </c>
      <c r="H17" s="185">
        <v>1276</v>
      </c>
      <c r="I17" s="185"/>
      <c r="J17" s="185"/>
      <c r="K17" s="185"/>
      <c r="L17" s="247"/>
      <c r="M17" s="166"/>
    </row>
    <row r="18" spans="1:13" ht="18" customHeight="1">
      <c r="A18" s="137"/>
      <c r="B18" s="140"/>
      <c r="C18" s="140">
        <v>4210</v>
      </c>
      <c r="D18" s="368" t="s">
        <v>272</v>
      </c>
      <c r="E18" s="547">
        <f>(G18/F18)*100</f>
        <v>88.41324860724234</v>
      </c>
      <c r="F18" s="364">
        <v>57440</v>
      </c>
      <c r="G18" s="185">
        <v>50784.57</v>
      </c>
      <c r="H18" s="185"/>
      <c r="I18" s="185"/>
      <c r="J18" s="185"/>
      <c r="K18" s="185"/>
      <c r="L18" s="247"/>
      <c r="M18" s="166"/>
    </row>
    <row r="19" spans="1:13" ht="15.75" customHeight="1">
      <c r="A19" s="140"/>
      <c r="B19" s="140"/>
      <c r="C19" s="140">
        <v>4240</v>
      </c>
      <c r="D19" s="368" t="s">
        <v>338</v>
      </c>
      <c r="E19" s="547">
        <f>(G19/F19)*100</f>
        <v>28.35356164383562</v>
      </c>
      <c r="F19" s="364">
        <v>7300</v>
      </c>
      <c r="G19" s="185">
        <v>2069.81</v>
      </c>
      <c r="H19" s="185"/>
      <c r="I19" s="185"/>
      <c r="J19" s="185"/>
      <c r="K19" s="185"/>
      <c r="L19" s="247"/>
      <c r="M19" s="166"/>
    </row>
    <row r="20" spans="1:13" ht="18" customHeight="1">
      <c r="A20" s="140"/>
      <c r="B20" s="140"/>
      <c r="C20" s="140">
        <v>4260</v>
      </c>
      <c r="D20" s="368" t="s">
        <v>339</v>
      </c>
      <c r="E20" s="547">
        <f>(G20/F20)*100</f>
        <v>60.59228838582678</v>
      </c>
      <c r="F20" s="364">
        <v>203200</v>
      </c>
      <c r="G20" s="185">
        <v>123123.53</v>
      </c>
      <c r="H20" s="185"/>
      <c r="I20" s="185"/>
      <c r="J20" s="185"/>
      <c r="K20" s="185"/>
      <c r="L20" s="247"/>
      <c r="M20" s="166"/>
    </row>
    <row r="21" spans="1:13" ht="18" customHeight="1">
      <c r="A21" s="140"/>
      <c r="B21" s="140"/>
      <c r="C21" s="140">
        <v>4270</v>
      </c>
      <c r="D21" s="368" t="s">
        <v>275</v>
      </c>
      <c r="E21" s="547">
        <f>(G21/F21)*100</f>
        <v>0.285179892400807</v>
      </c>
      <c r="F21" s="364">
        <v>71376</v>
      </c>
      <c r="G21" s="185">
        <v>203.55</v>
      </c>
      <c r="H21" s="185"/>
      <c r="I21" s="185"/>
      <c r="J21" s="185"/>
      <c r="K21" s="185"/>
      <c r="L21" s="247"/>
      <c r="M21" s="166"/>
    </row>
    <row r="22" spans="1:13" ht="18" customHeight="1">
      <c r="A22" s="140"/>
      <c r="B22" s="140"/>
      <c r="C22" s="140">
        <v>4280</v>
      </c>
      <c r="D22" s="368" t="s">
        <v>340</v>
      </c>
      <c r="E22" s="547">
        <f>(G22/F22)*100</f>
        <v>0</v>
      </c>
      <c r="F22" s="364">
        <v>2600</v>
      </c>
      <c r="G22" s="185">
        <v>0</v>
      </c>
      <c r="H22" s="306"/>
      <c r="I22" s="306"/>
      <c r="J22" s="306"/>
      <c r="K22" s="306"/>
      <c r="L22" s="564"/>
      <c r="M22" s="529"/>
    </row>
    <row r="23" spans="1:13" ht="18" customHeight="1">
      <c r="A23" s="140"/>
      <c r="B23" s="140"/>
      <c r="C23" s="140">
        <v>4300</v>
      </c>
      <c r="D23" s="368" t="s">
        <v>265</v>
      </c>
      <c r="E23" s="547">
        <f>(G23/F23)*100</f>
        <v>33.01335698352549</v>
      </c>
      <c r="F23" s="364">
        <v>37209</v>
      </c>
      <c r="G23" s="185">
        <v>12283.94</v>
      </c>
      <c r="H23" s="185"/>
      <c r="I23" s="185"/>
      <c r="J23" s="185"/>
      <c r="K23" s="185"/>
      <c r="L23" s="247"/>
      <c r="M23" s="166"/>
    </row>
    <row r="24" spans="1:13" ht="18" customHeight="1">
      <c r="A24" s="140"/>
      <c r="B24" s="140"/>
      <c r="C24" s="140">
        <v>4350</v>
      </c>
      <c r="D24" s="368" t="s">
        <v>296</v>
      </c>
      <c r="E24" s="547">
        <f>(G24/F24)*100</f>
        <v>43.5</v>
      </c>
      <c r="F24" s="364">
        <v>400</v>
      </c>
      <c r="G24" s="185">
        <v>174</v>
      </c>
      <c r="H24" s="306"/>
      <c r="I24" s="306"/>
      <c r="J24" s="306"/>
      <c r="K24" s="306"/>
      <c r="L24" s="564"/>
      <c r="M24" s="529"/>
    </row>
    <row r="25" spans="1:13" ht="32.25" customHeight="1">
      <c r="A25" s="140"/>
      <c r="B25" s="140"/>
      <c r="C25" s="140">
        <v>4370</v>
      </c>
      <c r="D25" s="368" t="s">
        <v>341</v>
      </c>
      <c r="E25" s="547">
        <f>(G25/F25)*100</f>
        <v>40.7296</v>
      </c>
      <c r="F25" s="364">
        <v>5000</v>
      </c>
      <c r="G25" s="185">
        <v>2036.48</v>
      </c>
      <c r="H25" s="185"/>
      <c r="I25" s="185"/>
      <c r="J25" s="185"/>
      <c r="K25" s="185"/>
      <c r="L25" s="247"/>
      <c r="M25" s="166"/>
    </row>
    <row r="26" spans="1:13" ht="18" customHeight="1">
      <c r="A26" s="140"/>
      <c r="B26" s="140"/>
      <c r="C26" s="140">
        <v>4410</v>
      </c>
      <c r="D26" s="368" t="s">
        <v>301</v>
      </c>
      <c r="E26" s="547">
        <f>(G26/F26)*100</f>
        <v>47.60716417910448</v>
      </c>
      <c r="F26" s="364">
        <v>6700</v>
      </c>
      <c r="G26" s="185">
        <v>3189.68</v>
      </c>
      <c r="H26" s="185"/>
      <c r="I26" s="185"/>
      <c r="J26" s="185"/>
      <c r="K26" s="185"/>
      <c r="L26" s="247"/>
      <c r="M26" s="166"/>
    </row>
    <row r="27" spans="1:13" ht="18" customHeight="1">
      <c r="A27" s="548"/>
      <c r="B27" s="548"/>
      <c r="C27" s="548">
        <v>4430</v>
      </c>
      <c r="D27" s="549" t="s">
        <v>342</v>
      </c>
      <c r="E27" s="547">
        <f>(G27/F27)*100</f>
        <v>100</v>
      </c>
      <c r="F27" s="550">
        <v>1807</v>
      </c>
      <c r="G27" s="551">
        <v>1807</v>
      </c>
      <c r="H27" s="551"/>
      <c r="I27" s="551"/>
      <c r="J27" s="551"/>
      <c r="K27" s="551"/>
      <c r="L27" s="565"/>
      <c r="M27" s="561"/>
    </row>
    <row r="28" spans="1:13" ht="15.75" customHeight="1">
      <c r="A28" s="140"/>
      <c r="B28" s="140"/>
      <c r="C28" s="140">
        <v>4440</v>
      </c>
      <c r="D28" s="368" t="s">
        <v>304</v>
      </c>
      <c r="E28" s="547">
        <f>(G28/F28)*100</f>
        <v>75</v>
      </c>
      <c r="F28" s="364">
        <v>88300</v>
      </c>
      <c r="G28" s="185">
        <v>66225</v>
      </c>
      <c r="H28" s="185"/>
      <c r="I28" s="185"/>
      <c r="J28" s="185"/>
      <c r="K28" s="185"/>
      <c r="L28" s="247"/>
      <c r="M28" s="166"/>
    </row>
    <row r="29" spans="1:13" ht="32.25" customHeight="1">
      <c r="A29" s="140"/>
      <c r="B29" s="140"/>
      <c r="C29" s="140">
        <v>4700</v>
      </c>
      <c r="D29" s="368" t="s">
        <v>306</v>
      </c>
      <c r="E29" s="547">
        <f>(G29/F29)*100</f>
        <v>59.378787878787875</v>
      </c>
      <c r="F29" s="364">
        <v>3300</v>
      </c>
      <c r="G29" s="185">
        <v>1959.5</v>
      </c>
      <c r="H29" s="185"/>
      <c r="I29" s="185"/>
      <c r="J29" s="185"/>
      <c r="K29" s="185"/>
      <c r="L29" s="247"/>
      <c r="M29" s="166"/>
    </row>
    <row r="30" spans="1:13" ht="34.5" customHeight="1">
      <c r="A30" s="140"/>
      <c r="B30" s="140"/>
      <c r="C30" s="140">
        <v>4740</v>
      </c>
      <c r="D30" s="368" t="s">
        <v>343</v>
      </c>
      <c r="E30" s="547">
        <f>(G30/F30)*100</f>
        <v>41.1225</v>
      </c>
      <c r="F30" s="364">
        <v>2000</v>
      </c>
      <c r="G30" s="185">
        <v>822.45</v>
      </c>
      <c r="H30" s="185"/>
      <c r="I30" s="185"/>
      <c r="J30" s="185"/>
      <c r="K30" s="185"/>
      <c r="L30" s="247"/>
      <c r="M30" s="166"/>
    </row>
    <row r="31" spans="1:13" ht="15.75" customHeight="1">
      <c r="A31" s="140"/>
      <c r="B31" s="140"/>
      <c r="C31" s="140">
        <v>4750</v>
      </c>
      <c r="D31" s="368" t="s">
        <v>344</v>
      </c>
      <c r="E31" s="547">
        <f>(G31/F31)*100</f>
        <v>87.92479022065677</v>
      </c>
      <c r="F31" s="364">
        <v>9653</v>
      </c>
      <c r="G31" s="185">
        <v>8487.38</v>
      </c>
      <c r="H31" s="185"/>
      <c r="I31" s="185"/>
      <c r="J31" s="185"/>
      <c r="K31" s="185"/>
      <c r="L31" s="247"/>
      <c r="M31" s="166"/>
    </row>
    <row r="32" spans="1:13" ht="15.75" customHeight="1">
      <c r="A32" s="309"/>
      <c r="B32" s="137">
        <v>80146</v>
      </c>
      <c r="C32" s="137"/>
      <c r="D32" s="371" t="s">
        <v>362</v>
      </c>
      <c r="E32" s="546">
        <f>(G32/F32)*100</f>
        <v>46.796375</v>
      </c>
      <c r="F32" s="372">
        <f>SUM(F33:F36)</f>
        <v>8000</v>
      </c>
      <c r="G32" s="372">
        <f>SUM(G33:G36)</f>
        <v>3743.71</v>
      </c>
      <c r="H32" s="181"/>
      <c r="I32" s="181"/>
      <c r="J32" s="181"/>
      <c r="K32" s="181"/>
      <c r="L32" s="182"/>
      <c r="M32" s="526"/>
    </row>
    <row r="33" spans="1:13" ht="18" customHeight="1">
      <c r="A33" s="357"/>
      <c r="B33" s="140"/>
      <c r="C33" s="140">
        <v>4240</v>
      </c>
      <c r="D33" s="368" t="s">
        <v>365</v>
      </c>
      <c r="E33" s="547">
        <f>(G33/F33)*100</f>
        <v>100</v>
      </c>
      <c r="F33" s="364">
        <v>118</v>
      </c>
      <c r="G33" s="185">
        <v>118</v>
      </c>
      <c r="H33" s="185"/>
      <c r="I33" s="185"/>
      <c r="J33" s="185"/>
      <c r="K33" s="185"/>
      <c r="L33" s="247"/>
      <c r="M33" s="166"/>
    </row>
    <row r="34" spans="1:13" ht="18" customHeight="1">
      <c r="A34" s="357"/>
      <c r="B34" s="140"/>
      <c r="C34" s="140">
        <v>4300</v>
      </c>
      <c r="D34" s="368" t="s">
        <v>366</v>
      </c>
      <c r="E34" s="547">
        <f>(G34/F34)*100</f>
        <v>0</v>
      </c>
      <c r="F34" s="364">
        <v>1587</v>
      </c>
      <c r="G34" s="185">
        <v>0</v>
      </c>
      <c r="H34" s="185"/>
      <c r="I34" s="185"/>
      <c r="J34" s="185"/>
      <c r="K34" s="185"/>
      <c r="L34" s="247"/>
      <c r="M34" s="166"/>
    </row>
    <row r="35" spans="1:13" ht="18" customHeight="1">
      <c r="A35" s="357"/>
      <c r="B35" s="140"/>
      <c r="C35" s="140">
        <v>4410</v>
      </c>
      <c r="D35" s="368" t="s">
        <v>301</v>
      </c>
      <c r="E35" s="547">
        <f>(G35/F35)*100</f>
        <v>41.2284</v>
      </c>
      <c r="F35" s="364">
        <v>2500</v>
      </c>
      <c r="G35" s="185">
        <v>1030.71</v>
      </c>
      <c r="H35" s="185"/>
      <c r="I35" s="185"/>
      <c r="J35" s="185"/>
      <c r="K35" s="185"/>
      <c r="L35" s="247"/>
      <c r="M35" s="166"/>
    </row>
    <row r="36" spans="1:13" ht="31.5" customHeight="1">
      <c r="A36" s="357"/>
      <c r="B36" s="140"/>
      <c r="C36" s="140">
        <v>4700</v>
      </c>
      <c r="D36" s="368" t="s">
        <v>306</v>
      </c>
      <c r="E36" s="547">
        <f>(G36/F36)*100</f>
        <v>68.37944664031622</v>
      </c>
      <c r="F36" s="364">
        <v>3795</v>
      </c>
      <c r="G36" s="185">
        <v>2595</v>
      </c>
      <c r="H36" s="185"/>
      <c r="I36" s="185"/>
      <c r="J36" s="185"/>
      <c r="K36" s="185"/>
      <c r="L36" s="247"/>
      <c r="M36" s="166"/>
    </row>
    <row r="37" spans="1:13" ht="31.5" customHeight="1">
      <c r="A37" s="566"/>
      <c r="B37" s="328"/>
      <c r="C37" s="328"/>
      <c r="D37" s="334"/>
      <c r="E37" s="539"/>
      <c r="F37" s="335"/>
      <c r="G37" s="335"/>
      <c r="H37" s="335"/>
      <c r="I37" s="335"/>
      <c r="J37" s="335"/>
      <c r="K37" s="335"/>
      <c r="L37" s="326"/>
      <c r="M37" s="540"/>
    </row>
    <row r="38" spans="1:13" ht="31.5" customHeight="1">
      <c r="A38" s="566"/>
      <c r="B38" s="328"/>
      <c r="C38" s="328"/>
      <c r="D38" s="334"/>
      <c r="E38" s="539"/>
      <c r="F38" s="335"/>
      <c r="G38" s="335"/>
      <c r="H38" s="335"/>
      <c r="I38" s="335"/>
      <c r="J38" s="335"/>
      <c r="K38" s="335"/>
      <c r="L38" s="326"/>
      <c r="M38" s="540"/>
    </row>
    <row r="39" spans="1:13" ht="19.5" customHeight="1">
      <c r="A39" s="360"/>
      <c r="B39" s="333"/>
      <c r="C39" s="333"/>
      <c r="D39" s="334"/>
      <c r="E39" s="539"/>
      <c r="F39" s="335"/>
      <c r="G39" s="335"/>
      <c r="H39" s="335"/>
      <c r="I39" s="335"/>
      <c r="J39" s="335"/>
      <c r="K39" s="335"/>
      <c r="L39" s="326"/>
      <c r="M39" s="540" t="s">
        <v>448</v>
      </c>
    </row>
    <row r="40" spans="1:13" ht="18" customHeight="1">
      <c r="A40" s="342">
        <v>801</v>
      </c>
      <c r="B40" s="342">
        <v>80148</v>
      </c>
      <c r="C40" s="342"/>
      <c r="D40" s="554" t="s">
        <v>145</v>
      </c>
      <c r="E40" s="546">
        <f>(G40/F40)*100</f>
        <v>57.429744692287024</v>
      </c>
      <c r="F40" s="555">
        <f>SUM(F41:F54)</f>
        <v>186050</v>
      </c>
      <c r="G40" s="555">
        <f>SUM(G41:G54)</f>
        <v>106848.04000000001</v>
      </c>
      <c r="H40" s="555">
        <f>SUM(H41:H54)</f>
        <v>41551.590000000004</v>
      </c>
      <c r="I40" s="555">
        <f>SUM(I41:I54)</f>
        <v>6537.34</v>
      </c>
      <c r="J40" s="555"/>
      <c r="K40" s="555"/>
      <c r="L40" s="555"/>
      <c r="M40" s="555">
        <f>SUM(M41:M54)</f>
        <v>0</v>
      </c>
    </row>
    <row r="41" spans="1:13" ht="19.5" customHeight="1">
      <c r="A41" s="140"/>
      <c r="B41" s="140"/>
      <c r="C41" s="140">
        <v>3020</v>
      </c>
      <c r="D41" s="368" t="s">
        <v>367</v>
      </c>
      <c r="E41" s="547">
        <f>(G41/F41)*100</f>
        <v>0</v>
      </c>
      <c r="F41" s="364">
        <v>600</v>
      </c>
      <c r="G41" s="185">
        <v>0</v>
      </c>
      <c r="H41" s="185"/>
      <c r="I41" s="185"/>
      <c r="J41" s="185"/>
      <c r="K41" s="185"/>
      <c r="L41" s="247"/>
      <c r="M41" s="166"/>
    </row>
    <row r="42" spans="1:13" ht="18" customHeight="1">
      <c r="A42" s="140"/>
      <c r="B42" s="140"/>
      <c r="C42" s="140">
        <v>4010</v>
      </c>
      <c r="D42" s="368" t="s">
        <v>287</v>
      </c>
      <c r="E42" s="547">
        <f>(G42/F42)*100</f>
        <v>46.3014358974359</v>
      </c>
      <c r="F42" s="364">
        <v>78000</v>
      </c>
      <c r="G42" s="185">
        <f>H42</f>
        <v>36115.12</v>
      </c>
      <c r="H42" s="185">
        <v>36115.12</v>
      </c>
      <c r="I42" s="185"/>
      <c r="J42" s="185"/>
      <c r="K42" s="185"/>
      <c r="L42" s="247"/>
      <c r="M42" s="166"/>
    </row>
    <row r="43" spans="1:13" ht="18" customHeight="1">
      <c r="A43" s="140"/>
      <c r="B43" s="140"/>
      <c r="C43" s="140">
        <v>4040</v>
      </c>
      <c r="D43" s="368" t="s">
        <v>288</v>
      </c>
      <c r="E43" s="547">
        <f>(G43/F43)*100</f>
        <v>98.8449090909091</v>
      </c>
      <c r="F43" s="364">
        <v>5500</v>
      </c>
      <c r="G43" s="185">
        <f>H43</f>
        <v>5436.47</v>
      </c>
      <c r="H43" s="185">
        <v>5436.47</v>
      </c>
      <c r="I43" s="185"/>
      <c r="J43" s="185"/>
      <c r="K43" s="185"/>
      <c r="L43" s="247"/>
      <c r="M43" s="166"/>
    </row>
    <row r="44" spans="1:13" ht="18" customHeight="1">
      <c r="A44" s="140"/>
      <c r="B44" s="140"/>
      <c r="C44" s="140">
        <v>4110</v>
      </c>
      <c r="D44" s="368" t="s">
        <v>289</v>
      </c>
      <c r="E44" s="547">
        <f>(G44/F44)*100</f>
        <v>56.38380000000001</v>
      </c>
      <c r="F44" s="364">
        <v>10000</v>
      </c>
      <c r="G44" s="185">
        <f>I44</f>
        <v>5638.38</v>
      </c>
      <c r="H44" s="185"/>
      <c r="I44" s="185">
        <v>5638.38</v>
      </c>
      <c r="J44" s="185"/>
      <c r="K44" s="185"/>
      <c r="L44" s="247"/>
      <c r="M44" s="166"/>
    </row>
    <row r="45" spans="1:13" ht="18" customHeight="1">
      <c r="A45" s="140"/>
      <c r="B45" s="140"/>
      <c r="C45" s="140">
        <v>4120</v>
      </c>
      <c r="D45" s="368" t="s">
        <v>290</v>
      </c>
      <c r="E45" s="547">
        <f>(G45/F45)*100</f>
        <v>47.31368421052632</v>
      </c>
      <c r="F45" s="364">
        <v>1900</v>
      </c>
      <c r="G45" s="185">
        <f>I45</f>
        <v>898.96</v>
      </c>
      <c r="H45" s="185"/>
      <c r="I45" s="185">
        <v>898.96</v>
      </c>
      <c r="J45" s="185"/>
      <c r="K45" s="185"/>
      <c r="L45" s="247"/>
      <c r="M45" s="166"/>
    </row>
    <row r="46" spans="1:13" ht="18" customHeight="1">
      <c r="A46" s="140"/>
      <c r="B46" s="140"/>
      <c r="C46" s="140">
        <v>4210</v>
      </c>
      <c r="D46" s="368" t="s">
        <v>272</v>
      </c>
      <c r="E46" s="547">
        <f>(G46/F46)*100</f>
        <v>73.13233766233765</v>
      </c>
      <c r="F46" s="364">
        <v>7700</v>
      </c>
      <c r="G46" s="185">
        <v>5631.19</v>
      </c>
      <c r="H46" s="185"/>
      <c r="I46" s="185"/>
      <c r="J46" s="185"/>
      <c r="K46" s="185"/>
      <c r="L46" s="247"/>
      <c r="M46" s="166"/>
    </row>
    <row r="47" spans="1:13" ht="18" customHeight="1">
      <c r="A47" s="140"/>
      <c r="B47" s="140"/>
      <c r="C47" s="140">
        <v>4220</v>
      </c>
      <c r="D47" s="368" t="s">
        <v>368</v>
      </c>
      <c r="E47" s="547">
        <f>(G47/F47)*100</f>
        <v>70.98738888888889</v>
      </c>
      <c r="F47" s="364">
        <v>72000</v>
      </c>
      <c r="G47" s="185">
        <v>51110.92</v>
      </c>
      <c r="H47" s="306"/>
      <c r="I47" s="306"/>
      <c r="J47" s="306"/>
      <c r="K47" s="306"/>
      <c r="L47" s="564"/>
      <c r="M47" s="529"/>
    </row>
    <row r="48" spans="1:13" ht="18" customHeight="1">
      <c r="A48" s="140"/>
      <c r="B48" s="140"/>
      <c r="C48" s="140">
        <v>4270</v>
      </c>
      <c r="D48" s="368" t="s">
        <v>275</v>
      </c>
      <c r="E48" s="547">
        <f>(G48/F48)*100</f>
        <v>0</v>
      </c>
      <c r="F48" s="364">
        <v>500</v>
      </c>
      <c r="G48" s="185">
        <v>0</v>
      </c>
      <c r="H48" s="185"/>
      <c r="I48" s="185"/>
      <c r="J48" s="185"/>
      <c r="K48" s="185"/>
      <c r="L48" s="247"/>
      <c r="M48" s="166"/>
    </row>
    <row r="49" spans="1:13" ht="18" customHeight="1">
      <c r="A49" s="140"/>
      <c r="B49" s="140"/>
      <c r="C49" s="140">
        <v>4280</v>
      </c>
      <c r="D49" s="368" t="s">
        <v>340</v>
      </c>
      <c r="E49" s="547">
        <f>(G49/F49)*100</f>
        <v>0</v>
      </c>
      <c r="F49" s="364">
        <v>150</v>
      </c>
      <c r="G49" s="185">
        <v>0</v>
      </c>
      <c r="H49" s="185"/>
      <c r="I49" s="185"/>
      <c r="J49" s="185"/>
      <c r="K49" s="185"/>
      <c r="L49" s="247"/>
      <c r="M49" s="166"/>
    </row>
    <row r="50" spans="1:239" s="280" customFormat="1" ht="18" customHeight="1">
      <c r="A50" s="140"/>
      <c r="B50" s="140"/>
      <c r="C50" s="140">
        <v>4300</v>
      </c>
      <c r="D50" s="368" t="s">
        <v>265</v>
      </c>
      <c r="E50" s="547">
        <f>(G50/F50)*100</f>
        <v>10</v>
      </c>
      <c r="F50" s="364">
        <v>900</v>
      </c>
      <c r="G50" s="185">
        <v>90</v>
      </c>
      <c r="H50" s="185"/>
      <c r="I50" s="185"/>
      <c r="J50" s="185"/>
      <c r="K50" s="185"/>
      <c r="L50" s="247"/>
      <c r="M50" s="166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HX50" s="278"/>
      <c r="HY50" s="278"/>
      <c r="HZ50" s="278"/>
      <c r="IA50" s="278"/>
      <c r="IB50" s="278"/>
      <c r="IC50" s="278"/>
      <c r="ID50" s="278"/>
      <c r="IE50" s="278"/>
    </row>
    <row r="51" spans="1:239" s="280" customFormat="1" ht="19.5" customHeight="1">
      <c r="A51" s="140"/>
      <c r="B51" s="140"/>
      <c r="C51" s="140">
        <v>4440</v>
      </c>
      <c r="D51" s="368" t="s">
        <v>354</v>
      </c>
      <c r="E51" s="547">
        <f>(G51/F51)*100</f>
        <v>75</v>
      </c>
      <c r="F51" s="364">
        <v>2500</v>
      </c>
      <c r="G51" s="185">
        <v>1875</v>
      </c>
      <c r="H51" s="185"/>
      <c r="I51" s="185"/>
      <c r="J51" s="185"/>
      <c r="K51" s="185"/>
      <c r="L51" s="247"/>
      <c r="M51" s="166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HX51" s="278"/>
      <c r="HY51" s="278"/>
      <c r="HZ51" s="278"/>
      <c r="IA51" s="278"/>
      <c r="IB51" s="278"/>
      <c r="IC51" s="278"/>
      <c r="ID51" s="278"/>
      <c r="IE51" s="278"/>
    </row>
    <row r="52" spans="1:13" ht="36" customHeight="1">
      <c r="A52" s="140"/>
      <c r="B52" s="140"/>
      <c r="C52" s="140">
        <v>4740</v>
      </c>
      <c r="D52" s="368" t="s">
        <v>369</v>
      </c>
      <c r="E52" s="547">
        <f>(G52/F52)*100</f>
        <v>0</v>
      </c>
      <c r="F52" s="364">
        <v>100</v>
      </c>
      <c r="G52" s="185">
        <v>0</v>
      </c>
      <c r="H52" s="185"/>
      <c r="I52" s="185"/>
      <c r="J52" s="185"/>
      <c r="K52" s="185"/>
      <c r="L52" s="247"/>
      <c r="M52" s="166"/>
    </row>
    <row r="53" spans="1:13" ht="19.5" customHeight="1">
      <c r="A53" s="140"/>
      <c r="B53" s="140"/>
      <c r="C53" s="140">
        <v>4750</v>
      </c>
      <c r="D53" s="368" t="s">
        <v>344</v>
      </c>
      <c r="E53" s="547">
        <f>(G53/F53)*100</f>
        <v>13</v>
      </c>
      <c r="F53" s="364">
        <v>400</v>
      </c>
      <c r="G53" s="185">
        <v>52</v>
      </c>
      <c r="H53" s="185"/>
      <c r="I53" s="185"/>
      <c r="J53" s="185"/>
      <c r="K53" s="185"/>
      <c r="L53" s="247"/>
      <c r="M53" s="166"/>
    </row>
    <row r="54" spans="1:13" ht="19.5" customHeight="1">
      <c r="A54" s="140"/>
      <c r="B54" s="140"/>
      <c r="C54" s="140">
        <v>6060</v>
      </c>
      <c r="D54" s="368" t="s">
        <v>279</v>
      </c>
      <c r="E54" s="547">
        <f>(G54/F54)*100</f>
        <v>0</v>
      </c>
      <c r="F54" s="364">
        <v>5800</v>
      </c>
      <c r="G54" s="185">
        <v>0</v>
      </c>
      <c r="H54" s="185"/>
      <c r="I54" s="185"/>
      <c r="J54" s="185"/>
      <c r="K54" s="185"/>
      <c r="L54" s="247"/>
      <c r="M54" s="166">
        <v>0</v>
      </c>
    </row>
    <row r="55" spans="1:13" ht="18" customHeight="1">
      <c r="A55" s="137"/>
      <c r="B55" s="137">
        <v>80195</v>
      </c>
      <c r="C55" s="137"/>
      <c r="D55" s="371" t="s">
        <v>40</v>
      </c>
      <c r="E55" s="546">
        <f>(G55/F55)*100</f>
        <v>100</v>
      </c>
      <c r="F55" s="372">
        <f>SUM(F56)</f>
        <v>38015</v>
      </c>
      <c r="G55" s="181">
        <f>SUM(G56)</f>
        <v>38015</v>
      </c>
      <c r="H55" s="181"/>
      <c r="I55" s="181"/>
      <c r="J55" s="181"/>
      <c r="K55" s="181"/>
      <c r="L55" s="182"/>
      <c r="M55" s="526"/>
    </row>
    <row r="56" spans="1:13" ht="15.75" customHeight="1">
      <c r="A56" s="357"/>
      <c r="B56" s="357"/>
      <c r="C56" s="140">
        <v>4440</v>
      </c>
      <c r="D56" s="134" t="s">
        <v>304</v>
      </c>
      <c r="E56" s="547">
        <f>(G56/F56)*100</f>
        <v>100</v>
      </c>
      <c r="F56" s="185">
        <v>38015</v>
      </c>
      <c r="G56" s="185">
        <v>38015</v>
      </c>
      <c r="H56" s="185"/>
      <c r="I56" s="185"/>
      <c r="J56" s="185"/>
      <c r="K56" s="185"/>
      <c r="L56" s="247"/>
      <c r="M56" s="166"/>
    </row>
    <row r="57" spans="1:13" ht="18" customHeight="1">
      <c r="A57" s="556" t="s">
        <v>186</v>
      </c>
      <c r="B57" s="556"/>
      <c r="C57" s="556"/>
      <c r="D57" s="556"/>
      <c r="E57" s="253">
        <f>(G57/F57)*100</f>
        <v>53.74096771103486</v>
      </c>
      <c r="F57" s="557">
        <f>SUM(F55,F40,,F32,F10)</f>
        <v>2818610</v>
      </c>
      <c r="G57" s="410">
        <f>SUM(G55,G40,G32,G10)</f>
        <v>1514748.2899999998</v>
      </c>
      <c r="H57" s="410">
        <f>SUM(H40,H10)</f>
        <v>979858.0499999999</v>
      </c>
      <c r="I57" s="410">
        <f>SUM(I40,I10)</f>
        <v>156233.54</v>
      </c>
      <c r="J57" s="410"/>
      <c r="K57" s="410"/>
      <c r="L57" s="567"/>
      <c r="M57" s="563">
        <v>0</v>
      </c>
    </row>
    <row r="58" spans="5:13" ht="18" customHeight="1">
      <c r="E58" s="411"/>
      <c r="F58" s="412"/>
      <c r="G58" s="356"/>
      <c r="H58" s="412"/>
      <c r="I58" s="412"/>
      <c r="J58" s="413"/>
      <c r="M58" s="412"/>
    </row>
    <row r="59" spans="5:13" ht="18" customHeight="1">
      <c r="E59" s="412"/>
      <c r="F59" s="412"/>
      <c r="G59" s="356"/>
      <c r="H59" s="412"/>
      <c r="I59" s="412"/>
      <c r="J59" s="413"/>
      <c r="M59" s="412"/>
    </row>
    <row r="60" spans="5:13" ht="18" customHeight="1">
      <c r="E60" s="412"/>
      <c r="F60" s="412"/>
      <c r="G60" s="356"/>
      <c r="H60" s="412"/>
      <c r="I60" s="412"/>
      <c r="J60" s="413"/>
      <c r="L60" s="413"/>
      <c r="M60" s="412"/>
    </row>
    <row r="61" spans="5:13" ht="18" customHeight="1">
      <c r="E61" s="412"/>
      <c r="F61" s="412"/>
      <c r="G61" s="356"/>
      <c r="H61" s="412"/>
      <c r="I61" s="412"/>
      <c r="J61" s="413"/>
      <c r="M61" s="412"/>
    </row>
    <row r="62" spans="5:13" ht="18" customHeight="1">
      <c r="E62" s="414"/>
      <c r="F62" s="412"/>
      <c r="G62" s="356"/>
      <c r="H62" s="412"/>
      <c r="I62" s="412"/>
      <c r="J62" s="413"/>
      <c r="M62" s="412"/>
    </row>
    <row r="63" spans="5:13" ht="18" customHeight="1">
      <c r="E63" s="412"/>
      <c r="F63" s="412"/>
      <c r="G63" s="356"/>
      <c r="H63" s="412"/>
      <c r="I63" s="412"/>
      <c r="J63" s="413"/>
      <c r="M63" s="412"/>
    </row>
    <row r="64" spans="5:13" ht="18" customHeight="1">
      <c r="E64" s="412"/>
      <c r="F64" s="412"/>
      <c r="G64" s="356"/>
      <c r="H64" s="412"/>
      <c r="I64" s="412"/>
      <c r="J64" s="413"/>
      <c r="M64" s="412"/>
    </row>
    <row r="65" spans="5:13" ht="18" customHeight="1">
      <c r="E65" s="412"/>
      <c r="F65" s="412"/>
      <c r="G65" s="356"/>
      <c r="H65" s="412"/>
      <c r="I65" s="412"/>
      <c r="J65" s="413"/>
      <c r="M65" s="412"/>
    </row>
    <row r="66" spans="5:13" ht="18" customHeight="1">
      <c r="E66" s="412"/>
      <c r="F66" s="412"/>
      <c r="G66" s="356"/>
      <c r="H66" s="412"/>
      <c r="I66" s="412"/>
      <c r="J66" s="413"/>
      <c r="M66" s="412"/>
    </row>
    <row r="67" spans="5:13" ht="18" customHeight="1">
      <c r="E67" s="412"/>
      <c r="F67" s="412"/>
      <c r="G67" s="356"/>
      <c r="H67" s="412"/>
      <c r="I67" s="412"/>
      <c r="J67" s="413"/>
      <c r="M67" s="412"/>
    </row>
    <row r="68" spans="5:13" ht="18" customHeight="1">
      <c r="E68" s="412"/>
      <c r="F68" s="412"/>
      <c r="G68" s="356"/>
      <c r="H68" s="412"/>
      <c r="I68" s="412"/>
      <c r="J68" s="413"/>
      <c r="M68" s="412"/>
    </row>
    <row r="69" spans="5:13" ht="18" customHeight="1">
      <c r="E69" s="412"/>
      <c r="F69" s="412"/>
      <c r="G69" s="356"/>
      <c r="H69" s="412"/>
      <c r="I69" s="412"/>
      <c r="J69" s="413"/>
      <c r="M69" s="412"/>
    </row>
    <row r="70" spans="5:13" ht="18" customHeight="1">
      <c r="E70" s="412"/>
      <c r="F70" s="412"/>
      <c r="G70" s="356"/>
      <c r="H70" s="412"/>
      <c r="I70" s="412"/>
      <c r="J70" s="413"/>
      <c r="M70" s="412"/>
    </row>
    <row r="71" spans="5:13" ht="18" customHeight="1">
      <c r="E71" s="412"/>
      <c r="F71" s="412"/>
      <c r="G71" s="356"/>
      <c r="H71" s="412"/>
      <c r="I71" s="412"/>
      <c r="J71" s="413"/>
      <c r="M71" s="412"/>
    </row>
    <row r="72" spans="5:13" ht="18" customHeight="1">
      <c r="E72" s="412"/>
      <c r="F72" s="412"/>
      <c r="G72" s="356"/>
      <c r="H72" s="412"/>
      <c r="I72" s="412"/>
      <c r="J72" s="413"/>
      <c r="M72" s="412"/>
    </row>
    <row r="73" spans="5:13" ht="18" customHeight="1">
      <c r="E73" s="412"/>
      <c r="F73" s="412"/>
      <c r="G73" s="356"/>
      <c r="H73" s="412"/>
      <c r="I73" s="412"/>
      <c r="J73" s="413"/>
      <c r="M73" s="412"/>
    </row>
    <row r="74" spans="5:13" ht="18" customHeight="1">
      <c r="E74" s="412"/>
      <c r="F74" s="412"/>
      <c r="G74" s="356"/>
      <c r="H74" s="412"/>
      <c r="I74" s="412"/>
      <c r="J74" s="413"/>
      <c r="M74" s="412"/>
    </row>
    <row r="75" spans="5:13" ht="18" customHeight="1">
      <c r="E75" s="412"/>
      <c r="F75" s="412"/>
      <c r="G75" s="356"/>
      <c r="H75" s="412"/>
      <c r="I75" s="412"/>
      <c r="J75" s="413"/>
      <c r="M75" s="412"/>
    </row>
    <row r="76" spans="5:13" ht="18" customHeight="1">
      <c r="E76" s="412"/>
      <c r="F76" s="412"/>
      <c r="G76" s="356"/>
      <c r="H76" s="412"/>
      <c r="I76" s="412"/>
      <c r="J76" s="413"/>
      <c r="M76" s="412"/>
    </row>
    <row r="77" spans="5:13" ht="18" customHeight="1">
      <c r="E77" s="412"/>
      <c r="F77" s="412"/>
      <c r="G77" s="356"/>
      <c r="H77" s="412"/>
      <c r="I77" s="412"/>
      <c r="J77" s="413"/>
      <c r="M77" s="412"/>
    </row>
    <row r="78" spans="5:13" ht="18" customHeight="1">
      <c r="E78" s="412"/>
      <c r="F78" s="412"/>
      <c r="G78" s="356"/>
      <c r="H78" s="412"/>
      <c r="I78" s="412"/>
      <c r="J78" s="413"/>
      <c r="M78" s="412"/>
    </row>
    <row r="79" spans="5:13" ht="18" customHeight="1">
      <c r="E79" s="412"/>
      <c r="F79" s="412"/>
      <c r="G79" s="356"/>
      <c r="H79" s="412"/>
      <c r="I79" s="412"/>
      <c r="J79" s="413"/>
      <c r="M79" s="412"/>
    </row>
    <row r="80" spans="5:13" ht="18" customHeight="1">
      <c r="E80" s="412"/>
      <c r="F80" s="412"/>
      <c r="G80" s="356"/>
      <c r="H80" s="412"/>
      <c r="I80" s="412"/>
      <c r="J80" s="413"/>
      <c r="M80" s="412"/>
    </row>
    <row r="81" spans="5:13" ht="18" customHeight="1">
      <c r="E81" s="412"/>
      <c r="F81" s="412"/>
      <c r="G81" s="356"/>
      <c r="H81" s="412"/>
      <c r="I81" s="412"/>
      <c r="J81" s="413"/>
      <c r="M81" s="412"/>
    </row>
    <row r="82" spans="5:13" ht="18" customHeight="1">
      <c r="E82" s="412"/>
      <c r="F82" s="412"/>
      <c r="G82" s="356"/>
      <c r="H82" s="412"/>
      <c r="I82" s="412"/>
      <c r="J82" s="413"/>
      <c r="M82" s="412"/>
    </row>
    <row r="83" spans="5:13" ht="18" customHeight="1">
      <c r="E83" s="412"/>
      <c r="F83" s="412"/>
      <c r="G83" s="356"/>
      <c r="H83" s="412"/>
      <c r="I83" s="412"/>
      <c r="J83" s="413"/>
      <c r="M83" s="412"/>
    </row>
    <row r="84" spans="5:13" ht="18" customHeight="1">
      <c r="E84" s="412"/>
      <c r="F84" s="412"/>
      <c r="G84" s="356"/>
      <c r="H84" s="412"/>
      <c r="I84" s="412"/>
      <c r="J84" s="413"/>
      <c r="M84" s="412"/>
    </row>
    <row r="85" spans="5:13" ht="18" customHeight="1">
      <c r="E85" s="412"/>
      <c r="F85" s="412"/>
      <c r="H85" s="412"/>
      <c r="I85" s="412"/>
      <c r="M85" s="412"/>
    </row>
    <row r="86" spans="5:13" ht="18" customHeight="1">
      <c r="E86" s="412"/>
      <c r="F86" s="412"/>
      <c r="H86" s="412"/>
      <c r="I86" s="412"/>
      <c r="M86" s="412"/>
    </row>
    <row r="87" spans="5:13" ht="18" customHeight="1">
      <c r="E87" s="412"/>
      <c r="F87" s="412"/>
      <c r="H87" s="412"/>
      <c r="I87" s="412"/>
      <c r="M87" s="412"/>
    </row>
    <row r="88" spans="5:13" ht="18" customHeight="1">
      <c r="E88" s="412"/>
      <c r="F88" s="412"/>
      <c r="H88" s="412"/>
      <c r="I88" s="412"/>
      <c r="M88" s="412"/>
    </row>
    <row r="89" spans="5:13" ht="18" customHeight="1">
      <c r="E89" s="412"/>
      <c r="F89" s="412"/>
      <c r="H89" s="412"/>
      <c r="I89" s="412"/>
      <c r="M89" s="412"/>
    </row>
    <row r="90" spans="5:13" ht="18" customHeight="1">
      <c r="E90" s="412"/>
      <c r="F90" s="412"/>
      <c r="H90" s="412"/>
      <c r="I90" s="412"/>
      <c r="M90" s="412"/>
    </row>
    <row r="91" spans="5:13" ht="18" customHeight="1">
      <c r="E91" s="412"/>
      <c r="F91" s="412"/>
      <c r="H91" s="412"/>
      <c r="I91" s="412"/>
      <c r="M91" s="412"/>
    </row>
    <row r="92" spans="5:13" ht="18" customHeight="1">
      <c r="E92" s="412"/>
      <c r="F92" s="412"/>
      <c r="H92" s="412"/>
      <c r="I92" s="412"/>
      <c r="M92" s="412"/>
    </row>
    <row r="93" spans="5:13" ht="18" customHeight="1">
      <c r="E93" s="412"/>
      <c r="F93" s="412"/>
      <c r="I93" s="412"/>
      <c r="M93" s="412"/>
    </row>
    <row r="94" spans="5:13" ht="18" customHeight="1">
      <c r="E94" s="412"/>
      <c r="F94" s="412"/>
      <c r="I94" s="412"/>
      <c r="M94" s="412"/>
    </row>
    <row r="95" spans="5:13" ht="18" customHeight="1">
      <c r="E95" s="412"/>
      <c r="F95" s="412"/>
      <c r="I95" s="412"/>
      <c r="M95" s="412"/>
    </row>
    <row r="96" spans="5:13" ht="18" customHeight="1">
      <c r="E96" s="412"/>
      <c r="F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  <row r="156" spans="5:13" ht="18" customHeight="1">
      <c r="E156" s="412"/>
      <c r="F156" s="412"/>
      <c r="I156" s="412"/>
      <c r="M156" s="412"/>
    </row>
    <row r="157" spans="5:13" ht="18" customHeight="1">
      <c r="E157" s="412"/>
      <c r="F157" s="412"/>
      <c r="I157" s="412"/>
      <c r="M157" s="412"/>
    </row>
    <row r="158" spans="5:13" ht="18" customHeight="1">
      <c r="E158" s="412"/>
      <c r="F158" s="412"/>
      <c r="I158" s="412"/>
      <c r="M158" s="412"/>
    </row>
    <row r="159" spans="5:13" ht="18" customHeight="1">
      <c r="E159" s="412"/>
      <c r="F159" s="412"/>
      <c r="I159" s="412"/>
      <c r="M159" s="412"/>
    </row>
    <row r="160" spans="5:13" ht="18" customHeight="1">
      <c r="E160" s="412"/>
      <c r="F160" s="412"/>
      <c r="I160" s="412"/>
      <c r="M160" s="412"/>
    </row>
    <row r="161" spans="5:13" ht="18" customHeight="1">
      <c r="E161" s="412"/>
      <c r="F161" s="412"/>
      <c r="I161" s="412"/>
      <c r="M161" s="412"/>
    </row>
    <row r="162" spans="5:13" ht="18" customHeight="1">
      <c r="E162" s="412"/>
      <c r="F162" s="412"/>
      <c r="I162" s="412"/>
      <c r="M162" s="412"/>
    </row>
    <row r="163" spans="5:13" ht="18" customHeight="1">
      <c r="E163" s="412"/>
      <c r="F163" s="412"/>
      <c r="I163" s="412"/>
      <c r="M163" s="412"/>
    </row>
    <row r="164" spans="5:13" ht="18" customHeight="1">
      <c r="E164" s="412"/>
      <c r="F164" s="412"/>
      <c r="I164" s="412"/>
      <c r="M164" s="412"/>
    </row>
    <row r="165" spans="5:13" ht="18" customHeight="1">
      <c r="E165" s="412"/>
      <c r="F165" s="412"/>
      <c r="I165" s="412"/>
      <c r="M165" s="412"/>
    </row>
    <row r="166" spans="5:13" ht="18" customHeight="1">
      <c r="E166" s="412"/>
      <c r="F166" s="412"/>
      <c r="I166" s="412"/>
      <c r="M166" s="412"/>
    </row>
    <row r="167" spans="5:13" ht="18" customHeight="1">
      <c r="E167" s="412"/>
      <c r="F167" s="412"/>
      <c r="I167" s="412"/>
      <c r="M167" s="412"/>
    </row>
    <row r="168" spans="5:13" ht="18" customHeight="1">
      <c r="E168" s="412"/>
      <c r="F168" s="412"/>
      <c r="I168" s="412"/>
      <c r="M168" s="412"/>
    </row>
    <row r="169" spans="5:13" ht="18" customHeight="1">
      <c r="E169" s="412"/>
      <c r="F169" s="412"/>
      <c r="I169" s="412"/>
      <c r="M169" s="412"/>
    </row>
    <row r="170" spans="5:13" ht="18" customHeight="1">
      <c r="E170" s="412"/>
      <c r="F170" s="412"/>
      <c r="I170" s="412"/>
      <c r="M170" s="412"/>
    </row>
    <row r="171" spans="5:13" ht="18" customHeight="1">
      <c r="E171" s="412"/>
      <c r="F171" s="412"/>
      <c r="I171" s="412"/>
      <c r="M171" s="412"/>
    </row>
    <row r="172" spans="5:13" ht="18" customHeight="1">
      <c r="E172" s="412"/>
      <c r="F172" s="412"/>
      <c r="I172" s="412"/>
      <c r="M172" s="412"/>
    </row>
    <row r="173" spans="5:13" ht="18" customHeight="1">
      <c r="E173" s="412"/>
      <c r="F173" s="412"/>
      <c r="I173" s="412"/>
      <c r="M173" s="412"/>
    </row>
    <row r="174" spans="5:13" ht="18" customHeight="1">
      <c r="E174" s="412"/>
      <c r="F174" s="412"/>
      <c r="I174" s="412"/>
      <c r="M174" s="412"/>
    </row>
    <row r="175" spans="5:13" ht="18" customHeight="1">
      <c r="E175" s="412"/>
      <c r="F175" s="412"/>
      <c r="I175" s="412"/>
      <c r="M175" s="412"/>
    </row>
    <row r="176" spans="5:13" ht="18" customHeight="1">
      <c r="E176" s="412"/>
      <c r="F176" s="412"/>
      <c r="I176" s="412"/>
      <c r="M176" s="412"/>
    </row>
    <row r="177" spans="5:13" ht="18" customHeight="1">
      <c r="E177" s="412"/>
      <c r="F177" s="412"/>
      <c r="I177" s="412"/>
      <c r="M177" s="412"/>
    </row>
    <row r="178" spans="5:13" ht="18" customHeight="1">
      <c r="E178" s="412"/>
      <c r="F178" s="412"/>
      <c r="I178" s="412"/>
      <c r="M178" s="412"/>
    </row>
    <row r="179" spans="5:13" ht="18" customHeight="1">
      <c r="E179" s="412"/>
      <c r="F179" s="412"/>
      <c r="I179" s="412"/>
      <c r="M179" s="412"/>
    </row>
    <row r="180" spans="5:13" ht="18" customHeight="1">
      <c r="E180" s="412"/>
      <c r="F180" s="412"/>
      <c r="I180" s="412"/>
      <c r="M180" s="412"/>
    </row>
    <row r="181" spans="5:13" ht="18" customHeight="1">
      <c r="E181" s="412"/>
      <c r="F181" s="412"/>
      <c r="I181" s="412"/>
      <c r="M181" s="412"/>
    </row>
    <row r="182" spans="5:13" ht="18" customHeight="1">
      <c r="E182" s="412"/>
      <c r="F182" s="412"/>
      <c r="I182" s="412"/>
      <c r="M182" s="412"/>
    </row>
    <row r="183" spans="5:13" ht="18" customHeight="1">
      <c r="E183" s="412"/>
      <c r="F183" s="412"/>
      <c r="I183" s="412"/>
      <c r="M183" s="412"/>
    </row>
    <row r="184" spans="5:13" ht="18" customHeight="1">
      <c r="E184" s="412"/>
      <c r="F184" s="412"/>
      <c r="I184" s="412"/>
      <c r="M184" s="412"/>
    </row>
    <row r="185" spans="5:13" ht="18" customHeight="1">
      <c r="E185" s="412"/>
      <c r="F185" s="412"/>
      <c r="I185" s="412"/>
      <c r="M185" s="412"/>
    </row>
  </sheetData>
  <mergeCells count="13">
    <mergeCell ref="J1:M1"/>
    <mergeCell ref="A3:M3"/>
    <mergeCell ref="A5:D5"/>
    <mergeCell ref="A6:A8"/>
    <mergeCell ref="B6:B8"/>
    <mergeCell ref="C6:C8"/>
    <mergeCell ref="D6:D8"/>
    <mergeCell ref="E6:E8"/>
    <mergeCell ref="F6:F8"/>
    <mergeCell ref="G7:G8"/>
    <mergeCell ref="H7:L7"/>
    <mergeCell ref="M7:M8"/>
    <mergeCell ref="A57:D5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E183"/>
  <sheetViews>
    <sheetView showGridLines="0" defaultGridColor="0" view="pageBreakPreview" zoomScale="80" zoomScaleSheetLayoutView="80" colorId="15" workbookViewId="0" topLeftCell="I43">
      <selection activeCell="M55" activeCellId="1" sqref="A1:E27 M55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5" width="12.75390625" style="278" customWidth="1"/>
    <col min="6" max="6" width="14.75390625" style="278" customWidth="1"/>
    <col min="7" max="7" width="16.75390625" style="278" customWidth="1"/>
    <col min="8" max="8" width="14.125" style="278" customWidth="1"/>
    <col min="9" max="9" width="15.375" style="278" customWidth="1"/>
    <col min="10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3" ht="33" customHeight="1">
      <c r="G1"/>
      <c r="H1" s="281"/>
      <c r="I1" s="281"/>
      <c r="J1" s="544" t="s">
        <v>449</v>
      </c>
      <c r="K1" s="544"/>
      <c r="L1" s="544"/>
      <c r="M1" s="544"/>
    </row>
    <row r="2" spans="7:13" ht="18" customHeight="1">
      <c r="G2" s="281"/>
      <c r="H2" s="281"/>
      <c r="I2" s="281"/>
      <c r="J2" s="281"/>
      <c r="K2" s="281"/>
      <c r="L2" s="281"/>
      <c r="M2" s="281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28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8" customHeight="1">
      <c r="A5" s="545" t="s">
        <v>222</v>
      </c>
      <c r="B5" s="545"/>
      <c r="C5" s="545"/>
      <c r="D5" s="545"/>
      <c r="E5" s="286"/>
      <c r="M5" s="520" t="s">
        <v>2</v>
      </c>
    </row>
    <row r="6" spans="1:13" s="290" customFormat="1" ht="18" customHeight="1">
      <c r="A6" s="39" t="s">
        <v>3</v>
      </c>
      <c r="B6" s="39" t="s">
        <v>32</v>
      </c>
      <c r="C6" s="40" t="s">
        <v>33</v>
      </c>
      <c r="D6" s="155" t="s">
        <v>250</v>
      </c>
      <c r="E6" s="41" t="s">
        <v>7</v>
      </c>
      <c r="F6" s="289" t="s">
        <v>450</v>
      </c>
      <c r="G6" s="521" t="s">
        <v>252</v>
      </c>
      <c r="H6" s="521"/>
      <c r="I6" s="521"/>
      <c r="J6" s="521"/>
      <c r="K6" s="521"/>
      <c r="L6" s="521"/>
      <c r="M6" s="522"/>
    </row>
    <row r="7" spans="1:13" s="290" customFormat="1" ht="18" customHeight="1">
      <c r="A7" s="39"/>
      <c r="B7" s="39"/>
      <c r="C7" s="40"/>
      <c r="D7" s="155"/>
      <c r="E7" s="41"/>
      <c r="F7" s="289"/>
      <c r="G7" s="522" t="s">
        <v>253</v>
      </c>
      <c r="H7" s="289" t="s">
        <v>254</v>
      </c>
      <c r="I7" s="289"/>
      <c r="J7" s="289"/>
      <c r="K7" s="289"/>
      <c r="L7" s="289"/>
      <c r="M7" s="289" t="s">
        <v>255</v>
      </c>
    </row>
    <row r="8" spans="1:13" s="291" customFormat="1" ht="93" customHeight="1">
      <c r="A8" s="39"/>
      <c r="B8" s="39"/>
      <c r="C8" s="40"/>
      <c r="D8" s="155"/>
      <c r="E8" s="41"/>
      <c r="F8" s="289"/>
      <c r="G8" s="522"/>
      <c r="H8" s="289" t="s">
        <v>256</v>
      </c>
      <c r="I8" s="289" t="s">
        <v>257</v>
      </c>
      <c r="J8" s="289" t="s">
        <v>258</v>
      </c>
      <c r="K8" s="40" t="s">
        <v>259</v>
      </c>
      <c r="L8" s="40" t="s">
        <v>260</v>
      </c>
      <c r="M8" s="289"/>
    </row>
    <row r="9" spans="1:13" s="297" customFormat="1" ht="12" customHeight="1">
      <c r="A9" s="44">
        <v>1</v>
      </c>
      <c r="B9" s="44">
        <v>2</v>
      </c>
      <c r="C9" s="45">
        <v>3</v>
      </c>
      <c r="D9" s="160">
        <v>4</v>
      </c>
      <c r="E9" s="46">
        <v>5</v>
      </c>
      <c r="F9" s="523">
        <v>6</v>
      </c>
      <c r="G9" s="295">
        <v>7</v>
      </c>
      <c r="H9" s="295">
        <v>8</v>
      </c>
      <c r="I9" s="295">
        <v>9</v>
      </c>
      <c r="J9" s="295">
        <v>10</v>
      </c>
      <c r="K9" s="45">
        <v>11</v>
      </c>
      <c r="L9" s="45">
        <v>12</v>
      </c>
      <c r="M9" s="295">
        <v>13</v>
      </c>
    </row>
    <row r="10" spans="1:13" ht="18" customHeight="1">
      <c r="A10" s="137">
        <v>801</v>
      </c>
      <c r="B10" s="137">
        <v>80110</v>
      </c>
      <c r="C10" s="137"/>
      <c r="D10" s="371" t="s">
        <v>143</v>
      </c>
      <c r="E10" s="546">
        <f>(G10/F10)*100</f>
        <v>54.154267290496314</v>
      </c>
      <c r="F10" s="372">
        <f>SUM(F11:F31)</f>
        <v>2428227</v>
      </c>
      <c r="G10" s="372">
        <f>SUM(G11:G31)</f>
        <v>1314988.54</v>
      </c>
      <c r="H10" s="372">
        <f>SUM(H11:H31)</f>
        <v>908879.75</v>
      </c>
      <c r="I10" s="372">
        <f>SUM(I11:I31)</f>
        <v>158229.61</v>
      </c>
      <c r="J10" s="181"/>
      <c r="K10" s="181"/>
      <c r="L10" s="181"/>
      <c r="M10" s="181"/>
    </row>
    <row r="11" spans="1:13" ht="19.5" customHeight="1">
      <c r="A11" s="140"/>
      <c r="B11" s="140"/>
      <c r="C11" s="140">
        <v>3020</v>
      </c>
      <c r="D11" s="368" t="s">
        <v>334</v>
      </c>
      <c r="E11" s="547">
        <f>(G11/F11)*100</f>
        <v>5.817534246575343</v>
      </c>
      <c r="F11" s="364">
        <v>7300</v>
      </c>
      <c r="G11" s="185">
        <v>424.68</v>
      </c>
      <c r="H11" s="185"/>
      <c r="I11" s="185"/>
      <c r="J11" s="185"/>
      <c r="K11" s="185"/>
      <c r="L11" s="185"/>
      <c r="M11" s="185"/>
    </row>
    <row r="12" spans="1:13" ht="18" customHeight="1">
      <c r="A12" s="137"/>
      <c r="B12" s="140"/>
      <c r="C12" s="140">
        <v>3240</v>
      </c>
      <c r="D12" s="368" t="s">
        <v>336</v>
      </c>
      <c r="E12" s="547">
        <f>(G12/F12)*100</f>
        <v>80</v>
      </c>
      <c r="F12" s="364">
        <v>800</v>
      </c>
      <c r="G12" s="185">
        <v>640</v>
      </c>
      <c r="H12" s="185"/>
      <c r="I12" s="185"/>
      <c r="J12" s="185"/>
      <c r="K12" s="185"/>
      <c r="L12" s="185"/>
      <c r="M12" s="185"/>
    </row>
    <row r="13" spans="1:13" ht="18" customHeight="1">
      <c r="A13" s="137"/>
      <c r="B13" s="140"/>
      <c r="C13" s="140">
        <v>4010</v>
      </c>
      <c r="D13" s="368" t="s">
        <v>337</v>
      </c>
      <c r="E13" s="547">
        <f>(G13/F13)*100</f>
        <v>50.887275483870965</v>
      </c>
      <c r="F13" s="364">
        <v>1550000</v>
      </c>
      <c r="G13" s="185">
        <f>H13</f>
        <v>788752.77</v>
      </c>
      <c r="H13" s="185">
        <v>788752.77</v>
      </c>
      <c r="I13" s="185"/>
      <c r="J13" s="185"/>
      <c r="K13" s="185"/>
      <c r="L13" s="185"/>
      <c r="M13" s="185"/>
    </row>
    <row r="14" spans="1:13" ht="18" customHeight="1">
      <c r="A14" s="137"/>
      <c r="B14" s="140"/>
      <c r="C14" s="140">
        <v>4040</v>
      </c>
      <c r="D14" s="368" t="s">
        <v>288</v>
      </c>
      <c r="E14" s="547">
        <f>(G14/F14)*100</f>
        <v>99.99998335095357</v>
      </c>
      <c r="F14" s="364">
        <v>120127</v>
      </c>
      <c r="G14" s="185">
        <f>H14</f>
        <v>120126.98</v>
      </c>
      <c r="H14" s="185">
        <v>120126.98</v>
      </c>
      <c r="I14" s="185"/>
      <c r="J14" s="185"/>
      <c r="K14" s="185"/>
      <c r="L14" s="185"/>
      <c r="M14" s="185"/>
    </row>
    <row r="15" spans="1:13" ht="18" customHeight="1">
      <c r="A15" s="137"/>
      <c r="B15" s="140"/>
      <c r="C15" s="140">
        <v>4110</v>
      </c>
      <c r="D15" s="368" t="s">
        <v>289</v>
      </c>
      <c r="E15" s="547">
        <f>(G15/F15)*100</f>
        <v>54.917904915390814</v>
      </c>
      <c r="F15" s="364">
        <v>248200</v>
      </c>
      <c r="G15" s="185">
        <f>I15</f>
        <v>136306.24</v>
      </c>
      <c r="H15" s="185"/>
      <c r="I15" s="185">
        <v>136306.24</v>
      </c>
      <c r="J15" s="185"/>
      <c r="K15" s="185"/>
      <c r="L15" s="185"/>
      <c r="M15" s="185"/>
    </row>
    <row r="16" spans="1:13" ht="18" customHeight="1">
      <c r="A16" s="137"/>
      <c r="B16" s="140"/>
      <c r="C16" s="140">
        <v>4120</v>
      </c>
      <c r="D16" s="368" t="s">
        <v>290</v>
      </c>
      <c r="E16" s="547">
        <f>(G16/F16)*100</f>
        <v>55.71377382465057</v>
      </c>
      <c r="F16" s="364">
        <v>39350</v>
      </c>
      <c r="G16" s="185">
        <f>I16</f>
        <v>21923.37</v>
      </c>
      <c r="H16" s="185"/>
      <c r="I16" s="185">
        <v>21923.37</v>
      </c>
      <c r="J16" s="185"/>
      <c r="K16" s="185"/>
      <c r="L16" s="185"/>
      <c r="M16" s="185"/>
    </row>
    <row r="17" spans="1:13" ht="18" customHeight="1">
      <c r="A17" s="137"/>
      <c r="B17" s="140"/>
      <c r="C17" s="140">
        <v>4170</v>
      </c>
      <c r="D17" s="368" t="s">
        <v>292</v>
      </c>
      <c r="E17" s="547">
        <f>(G17/F17)*100</f>
        <v>0</v>
      </c>
      <c r="F17" s="364">
        <v>3500</v>
      </c>
      <c r="G17" s="185">
        <v>0</v>
      </c>
      <c r="H17" s="185">
        <v>0</v>
      </c>
      <c r="I17" s="185"/>
      <c r="J17" s="185"/>
      <c r="K17" s="185"/>
      <c r="L17" s="185"/>
      <c r="M17" s="185"/>
    </row>
    <row r="18" spans="1:13" ht="18" customHeight="1">
      <c r="A18" s="137"/>
      <c r="B18" s="140"/>
      <c r="C18" s="140">
        <v>4210</v>
      </c>
      <c r="D18" s="368" t="s">
        <v>272</v>
      </c>
      <c r="E18" s="547">
        <f>(G18/F18)*100</f>
        <v>32.05521640091116</v>
      </c>
      <c r="F18" s="364">
        <v>43900</v>
      </c>
      <c r="G18" s="185">
        <v>14072.24</v>
      </c>
      <c r="H18" s="185"/>
      <c r="I18" s="185"/>
      <c r="J18" s="185"/>
      <c r="K18" s="185"/>
      <c r="L18" s="185"/>
      <c r="M18" s="185"/>
    </row>
    <row r="19" spans="1:13" ht="15.75" customHeight="1">
      <c r="A19" s="140"/>
      <c r="B19" s="140"/>
      <c r="C19" s="140">
        <v>4240</v>
      </c>
      <c r="D19" s="368" t="s">
        <v>338</v>
      </c>
      <c r="E19" s="547">
        <f>(G19/F19)*100</f>
        <v>21.28530120481928</v>
      </c>
      <c r="F19" s="364">
        <v>8300</v>
      </c>
      <c r="G19" s="185">
        <v>1766.68</v>
      </c>
      <c r="H19" s="185"/>
      <c r="I19" s="185"/>
      <c r="J19" s="185"/>
      <c r="K19" s="185"/>
      <c r="L19" s="185"/>
      <c r="M19" s="185"/>
    </row>
    <row r="20" spans="1:13" ht="18" customHeight="1">
      <c r="A20" s="140"/>
      <c r="B20" s="140"/>
      <c r="C20" s="140">
        <v>4260</v>
      </c>
      <c r="D20" s="368" t="s">
        <v>339</v>
      </c>
      <c r="E20" s="547">
        <f>(G20/F20)*100</f>
        <v>71.63339460784314</v>
      </c>
      <c r="F20" s="364">
        <v>163200</v>
      </c>
      <c r="G20" s="185">
        <v>116905.7</v>
      </c>
      <c r="H20" s="185"/>
      <c r="I20" s="185"/>
      <c r="J20" s="185"/>
      <c r="K20" s="185"/>
      <c r="L20" s="185"/>
      <c r="M20" s="185"/>
    </row>
    <row r="21" spans="1:13" ht="18" customHeight="1">
      <c r="A21" s="140"/>
      <c r="B21" s="140"/>
      <c r="C21" s="140">
        <v>4270</v>
      </c>
      <c r="D21" s="368" t="s">
        <v>275</v>
      </c>
      <c r="E21" s="547">
        <f>(G21/F21)*100</f>
        <v>16.843220125786164</v>
      </c>
      <c r="F21" s="364">
        <v>79500</v>
      </c>
      <c r="G21" s="185">
        <v>13390.36</v>
      </c>
      <c r="H21" s="185"/>
      <c r="I21" s="185"/>
      <c r="J21" s="185"/>
      <c r="K21" s="185"/>
      <c r="L21" s="185"/>
      <c r="M21" s="185"/>
    </row>
    <row r="22" spans="1:13" ht="18" customHeight="1">
      <c r="A22" s="140"/>
      <c r="B22" s="140"/>
      <c r="C22" s="140">
        <v>4280</v>
      </c>
      <c r="D22" s="368" t="s">
        <v>340</v>
      </c>
      <c r="E22" s="547">
        <f>(G22/F22)*100</f>
        <v>38.095238095238095</v>
      </c>
      <c r="F22" s="364">
        <v>2100</v>
      </c>
      <c r="G22" s="185">
        <v>800</v>
      </c>
      <c r="H22" s="306"/>
      <c r="I22" s="306"/>
      <c r="J22" s="306"/>
      <c r="K22" s="306"/>
      <c r="L22" s="306"/>
      <c r="M22" s="306"/>
    </row>
    <row r="23" spans="1:13" ht="18" customHeight="1">
      <c r="A23" s="140"/>
      <c r="B23" s="140"/>
      <c r="C23" s="140">
        <v>4300</v>
      </c>
      <c r="D23" s="368" t="s">
        <v>265</v>
      </c>
      <c r="E23" s="547">
        <f>(G23/F23)*100</f>
        <v>53.60193181818181</v>
      </c>
      <c r="F23" s="364">
        <v>44000</v>
      </c>
      <c r="G23" s="185">
        <v>23584.85</v>
      </c>
      <c r="H23" s="185"/>
      <c r="I23" s="185"/>
      <c r="J23" s="185"/>
      <c r="K23" s="185"/>
      <c r="L23" s="185"/>
      <c r="M23" s="185"/>
    </row>
    <row r="24" spans="1:13" ht="18" customHeight="1">
      <c r="A24" s="140"/>
      <c r="B24" s="140"/>
      <c r="C24" s="140">
        <v>4350</v>
      </c>
      <c r="D24" s="368" t="s">
        <v>296</v>
      </c>
      <c r="E24" s="547">
        <f>(G24/F24)*100</f>
        <v>66.32503037667072</v>
      </c>
      <c r="F24" s="364">
        <v>1646</v>
      </c>
      <c r="G24" s="185">
        <v>1091.71</v>
      </c>
      <c r="H24" s="306"/>
      <c r="I24" s="306"/>
      <c r="J24" s="306"/>
      <c r="K24" s="306"/>
      <c r="L24" s="306"/>
      <c r="M24" s="306"/>
    </row>
    <row r="25" spans="1:13" ht="32.25" customHeight="1">
      <c r="A25" s="140"/>
      <c r="B25" s="140"/>
      <c r="C25" s="140">
        <v>4370</v>
      </c>
      <c r="D25" s="368" t="s">
        <v>341</v>
      </c>
      <c r="E25" s="547">
        <f>(G25/F25)*100</f>
        <v>47.063529411764705</v>
      </c>
      <c r="F25" s="364">
        <v>5100</v>
      </c>
      <c r="G25" s="185">
        <v>2400.24</v>
      </c>
      <c r="H25" s="185"/>
      <c r="I25" s="185"/>
      <c r="J25" s="185"/>
      <c r="K25" s="185"/>
      <c r="L25" s="185"/>
      <c r="M25" s="185"/>
    </row>
    <row r="26" spans="1:13" ht="18" customHeight="1">
      <c r="A26" s="140"/>
      <c r="B26" s="140"/>
      <c r="C26" s="140">
        <v>4410</v>
      </c>
      <c r="D26" s="368" t="s">
        <v>301</v>
      </c>
      <c r="E26" s="547">
        <f>(G26/F26)*100</f>
        <v>21.393125</v>
      </c>
      <c r="F26" s="364">
        <v>3200</v>
      </c>
      <c r="G26" s="185">
        <v>684.58</v>
      </c>
      <c r="H26" s="185"/>
      <c r="I26" s="185"/>
      <c r="J26" s="185"/>
      <c r="K26" s="185"/>
      <c r="L26" s="185"/>
      <c r="M26" s="185"/>
    </row>
    <row r="27" spans="1:13" ht="18" customHeight="1">
      <c r="A27" s="548"/>
      <c r="B27" s="548"/>
      <c r="C27" s="548">
        <v>4430</v>
      </c>
      <c r="D27" s="549" t="s">
        <v>342</v>
      </c>
      <c r="E27" s="547">
        <f>(G27/F27)*100</f>
        <v>93.45714285714286</v>
      </c>
      <c r="F27" s="550">
        <v>1400</v>
      </c>
      <c r="G27" s="551">
        <v>1308.4</v>
      </c>
      <c r="H27" s="551"/>
      <c r="I27" s="551"/>
      <c r="J27" s="551"/>
      <c r="K27" s="551"/>
      <c r="L27" s="551"/>
      <c r="M27" s="551"/>
    </row>
    <row r="28" spans="1:13" ht="15.75" customHeight="1">
      <c r="A28" s="140"/>
      <c r="B28" s="140"/>
      <c r="C28" s="140">
        <v>4440</v>
      </c>
      <c r="D28" s="368" t="s">
        <v>304</v>
      </c>
      <c r="E28" s="547">
        <f>(G28/F28)*100</f>
        <v>75</v>
      </c>
      <c r="F28" s="364">
        <v>89400</v>
      </c>
      <c r="G28" s="185">
        <v>67050</v>
      </c>
      <c r="H28" s="185"/>
      <c r="I28" s="185"/>
      <c r="J28" s="185"/>
      <c r="K28" s="185"/>
      <c r="L28" s="185"/>
      <c r="M28" s="185"/>
    </row>
    <row r="29" spans="1:13" ht="32.25" customHeight="1">
      <c r="A29" s="140"/>
      <c r="B29" s="140"/>
      <c r="C29" s="140">
        <v>4700</v>
      </c>
      <c r="D29" s="368" t="s">
        <v>306</v>
      </c>
      <c r="E29" s="547">
        <f>(G29/F29)*100</f>
        <v>48.92857142857142</v>
      </c>
      <c r="F29" s="364">
        <v>2800</v>
      </c>
      <c r="G29" s="185">
        <v>1370</v>
      </c>
      <c r="H29" s="185"/>
      <c r="I29" s="185"/>
      <c r="J29" s="185"/>
      <c r="K29" s="185"/>
      <c r="L29" s="185"/>
      <c r="M29" s="185"/>
    </row>
    <row r="30" spans="1:13" ht="34.5" customHeight="1">
      <c r="A30" s="140"/>
      <c r="B30" s="140"/>
      <c r="C30" s="140">
        <v>4740</v>
      </c>
      <c r="D30" s="368" t="s">
        <v>343</v>
      </c>
      <c r="E30" s="547">
        <f>(G30/F30)*100</f>
        <v>21.191780821917806</v>
      </c>
      <c r="F30" s="364">
        <v>3650</v>
      </c>
      <c r="G30" s="185">
        <v>773.5</v>
      </c>
      <c r="H30" s="185"/>
      <c r="I30" s="185"/>
      <c r="J30" s="185"/>
      <c r="K30" s="185"/>
      <c r="L30" s="185"/>
      <c r="M30" s="185"/>
    </row>
    <row r="31" spans="1:13" ht="15.75" customHeight="1">
      <c r="A31" s="140"/>
      <c r="B31" s="140"/>
      <c r="C31" s="140">
        <v>4750</v>
      </c>
      <c r="D31" s="368" t="s">
        <v>344</v>
      </c>
      <c r="E31" s="547">
        <f>(G31/F31)*100</f>
        <v>15.029198437790589</v>
      </c>
      <c r="F31" s="364">
        <v>10754</v>
      </c>
      <c r="G31" s="185">
        <v>1616.24</v>
      </c>
      <c r="H31" s="185"/>
      <c r="I31" s="185"/>
      <c r="J31" s="185"/>
      <c r="K31" s="185"/>
      <c r="L31" s="185"/>
      <c r="M31" s="185"/>
    </row>
    <row r="32" spans="1:13" ht="15.75" customHeight="1">
      <c r="A32" s="309"/>
      <c r="B32" s="137">
        <v>80146</v>
      </c>
      <c r="C32" s="137"/>
      <c r="D32" s="371" t="s">
        <v>362</v>
      </c>
      <c r="E32" s="546">
        <f>(G32/F32)*100</f>
        <v>42.90070422535211</v>
      </c>
      <c r="F32" s="372">
        <f>SUM(F33:F36)</f>
        <v>7100</v>
      </c>
      <c r="G32" s="372">
        <f>SUM(G33:G36)</f>
        <v>3045.95</v>
      </c>
      <c r="H32" s="181"/>
      <c r="I32" s="181"/>
      <c r="J32" s="181"/>
      <c r="K32" s="181"/>
      <c r="L32" s="181"/>
      <c r="M32" s="181"/>
    </row>
    <row r="33" spans="1:13" ht="18" customHeight="1">
      <c r="A33" s="357"/>
      <c r="B33" s="140"/>
      <c r="C33" s="140">
        <v>4210</v>
      </c>
      <c r="D33" s="368" t="s">
        <v>318</v>
      </c>
      <c r="E33" s="547">
        <f>(G33/F33)*100</f>
        <v>67.03666666666666</v>
      </c>
      <c r="F33" s="364">
        <v>1500</v>
      </c>
      <c r="G33" s="185">
        <v>1005.55</v>
      </c>
      <c r="H33" s="185"/>
      <c r="I33" s="185"/>
      <c r="J33" s="185"/>
      <c r="K33" s="185"/>
      <c r="L33" s="185"/>
      <c r="M33" s="185"/>
    </row>
    <row r="34" spans="1:13" ht="18" customHeight="1">
      <c r="A34" s="357"/>
      <c r="B34" s="140"/>
      <c r="C34" s="140">
        <v>4300</v>
      </c>
      <c r="D34" s="368" t="s">
        <v>366</v>
      </c>
      <c r="E34" s="547">
        <f>(G34/F34)*100</f>
        <v>20.63433333333333</v>
      </c>
      <c r="F34" s="364">
        <v>3000</v>
      </c>
      <c r="G34" s="185">
        <v>619.03</v>
      </c>
      <c r="H34" s="185"/>
      <c r="I34" s="185"/>
      <c r="J34" s="185"/>
      <c r="K34" s="185"/>
      <c r="L34" s="185"/>
      <c r="M34" s="185"/>
    </row>
    <row r="35" spans="1:13" ht="18" customHeight="1">
      <c r="A35" s="357"/>
      <c r="B35" s="140"/>
      <c r="C35" s="140">
        <v>4410</v>
      </c>
      <c r="D35" s="368" t="s">
        <v>301</v>
      </c>
      <c r="E35" s="547">
        <f>(G35/F35)*100</f>
        <v>55.835625</v>
      </c>
      <c r="F35" s="364">
        <v>1600</v>
      </c>
      <c r="G35" s="185">
        <v>893.37</v>
      </c>
      <c r="H35" s="185"/>
      <c r="I35" s="185"/>
      <c r="J35" s="185"/>
      <c r="K35" s="185"/>
      <c r="L35" s="185"/>
      <c r="M35" s="185"/>
    </row>
    <row r="36" spans="1:13" ht="31.5" customHeight="1">
      <c r="A36" s="357"/>
      <c r="B36" s="140"/>
      <c r="C36" s="140">
        <v>4700</v>
      </c>
      <c r="D36" s="368" t="s">
        <v>306</v>
      </c>
      <c r="E36" s="547">
        <f>(G36/F36)*100</f>
        <v>52.800000000000004</v>
      </c>
      <c r="F36" s="364">
        <v>1000</v>
      </c>
      <c r="G36" s="185">
        <v>528</v>
      </c>
      <c r="H36" s="185"/>
      <c r="I36" s="185"/>
      <c r="J36" s="185"/>
      <c r="K36" s="185"/>
      <c r="L36" s="185"/>
      <c r="M36" s="185"/>
    </row>
    <row r="37" spans="1:13" ht="31.5" customHeight="1">
      <c r="A37" s="566"/>
      <c r="B37" s="328"/>
      <c r="C37" s="328"/>
      <c r="D37" s="334"/>
      <c r="E37" s="568"/>
      <c r="F37" s="335"/>
      <c r="G37" s="335"/>
      <c r="H37" s="335"/>
      <c r="I37" s="335"/>
      <c r="J37" s="335"/>
      <c r="K37" s="335"/>
      <c r="L37" s="335"/>
      <c r="M37" s="335"/>
    </row>
    <row r="38" spans="1:13" ht="19.5" customHeight="1">
      <c r="A38" s="360"/>
      <c r="B38" s="333"/>
      <c r="C38" s="333"/>
      <c r="D38" s="334"/>
      <c r="E38" s="568"/>
      <c r="F38" s="335"/>
      <c r="G38" s="335"/>
      <c r="H38" s="335"/>
      <c r="I38" s="335"/>
      <c r="J38" s="335"/>
      <c r="K38" s="335"/>
      <c r="L38" s="335"/>
      <c r="M38" s="335" t="s">
        <v>451</v>
      </c>
    </row>
    <row r="39" spans="1:13" ht="18" customHeight="1">
      <c r="A39" s="342">
        <v>801</v>
      </c>
      <c r="B39" s="342">
        <v>80148</v>
      </c>
      <c r="C39" s="342"/>
      <c r="D39" s="554" t="s">
        <v>145</v>
      </c>
      <c r="E39" s="546">
        <f>(G39/F39)*100</f>
        <v>52.250857743230696</v>
      </c>
      <c r="F39" s="555">
        <f>SUM(F40:F52)</f>
        <v>458762</v>
      </c>
      <c r="G39" s="555">
        <f>SUM(G40:G52)</f>
        <v>239707.08</v>
      </c>
      <c r="H39" s="555">
        <f>SUM(H40:H52)</f>
        <v>100170.72</v>
      </c>
      <c r="I39" s="555">
        <f>SUM(I40:I52)</f>
        <v>15386.599999999999</v>
      </c>
      <c r="J39" s="359"/>
      <c r="K39" s="359"/>
      <c r="L39" s="359"/>
      <c r="M39" s="359"/>
    </row>
    <row r="40" spans="1:13" ht="19.5" customHeight="1">
      <c r="A40" s="140"/>
      <c r="B40" s="140"/>
      <c r="C40" s="140">
        <v>3020</v>
      </c>
      <c r="D40" s="368" t="s">
        <v>367</v>
      </c>
      <c r="E40" s="547">
        <f>(G40/F40)*100</f>
        <v>62.57071428571429</v>
      </c>
      <c r="F40" s="364">
        <v>1400</v>
      </c>
      <c r="G40" s="185">
        <v>875.99</v>
      </c>
      <c r="H40" s="185"/>
      <c r="I40" s="185"/>
      <c r="J40" s="185"/>
      <c r="K40" s="185"/>
      <c r="L40" s="185"/>
      <c r="M40" s="185"/>
    </row>
    <row r="41" spans="1:13" ht="18" customHeight="1">
      <c r="A41" s="140"/>
      <c r="B41" s="140"/>
      <c r="C41" s="140">
        <v>4010</v>
      </c>
      <c r="D41" s="368" t="s">
        <v>287</v>
      </c>
      <c r="E41" s="547">
        <f>(G41/F41)*100</f>
        <v>48.28821666666666</v>
      </c>
      <c r="F41" s="364">
        <v>180000</v>
      </c>
      <c r="G41" s="185">
        <f>H41</f>
        <v>86918.79</v>
      </c>
      <c r="H41" s="185">
        <v>86918.79</v>
      </c>
      <c r="I41" s="185"/>
      <c r="J41" s="185"/>
      <c r="K41" s="185"/>
      <c r="L41" s="185"/>
      <c r="M41" s="185"/>
    </row>
    <row r="42" spans="1:13" ht="18" customHeight="1">
      <c r="A42" s="140"/>
      <c r="B42" s="140"/>
      <c r="C42" s="140">
        <v>4040</v>
      </c>
      <c r="D42" s="368" t="s">
        <v>288</v>
      </c>
      <c r="E42" s="547">
        <f>(G42/F42)*100</f>
        <v>99.99947177784485</v>
      </c>
      <c r="F42" s="364">
        <v>13252</v>
      </c>
      <c r="G42" s="185">
        <f>H42</f>
        <v>13251.93</v>
      </c>
      <c r="H42" s="185">
        <v>13251.93</v>
      </c>
      <c r="I42" s="185"/>
      <c r="J42" s="185"/>
      <c r="K42" s="185"/>
      <c r="L42" s="185"/>
      <c r="M42" s="185"/>
    </row>
    <row r="43" spans="1:13" ht="18" customHeight="1">
      <c r="A43" s="140"/>
      <c r="B43" s="140"/>
      <c r="C43" s="140">
        <v>4110</v>
      </c>
      <c r="D43" s="368" t="s">
        <v>289</v>
      </c>
      <c r="E43" s="547">
        <f>(G43/F43)*100</f>
        <v>49.23751851851851</v>
      </c>
      <c r="F43" s="364">
        <v>27000</v>
      </c>
      <c r="G43" s="185">
        <f>I43</f>
        <v>13294.13</v>
      </c>
      <c r="H43" s="185"/>
      <c r="I43" s="185">
        <v>13294.13</v>
      </c>
      <c r="J43" s="185"/>
      <c r="K43" s="185"/>
      <c r="L43" s="185"/>
      <c r="M43" s="185"/>
    </row>
    <row r="44" spans="1:13" ht="18" customHeight="1">
      <c r="A44" s="140"/>
      <c r="B44" s="140"/>
      <c r="C44" s="140">
        <v>4120</v>
      </c>
      <c r="D44" s="368" t="s">
        <v>290</v>
      </c>
      <c r="E44" s="547">
        <f>(G44/F44)*100</f>
        <v>47.44829931972789</v>
      </c>
      <c r="F44" s="364">
        <v>4410</v>
      </c>
      <c r="G44" s="185">
        <f>I44</f>
        <v>2092.47</v>
      </c>
      <c r="H44" s="185"/>
      <c r="I44" s="185">
        <v>2092.47</v>
      </c>
      <c r="J44" s="185"/>
      <c r="K44" s="185"/>
      <c r="L44" s="185"/>
      <c r="M44" s="185"/>
    </row>
    <row r="45" spans="1:13" ht="18" customHeight="1">
      <c r="A45" s="140"/>
      <c r="B45" s="140"/>
      <c r="C45" s="140">
        <v>4210</v>
      </c>
      <c r="D45" s="368" t="s">
        <v>272</v>
      </c>
      <c r="E45" s="547">
        <f>(G45/F45)*100</f>
        <v>42.13862857142857</v>
      </c>
      <c r="F45" s="364">
        <v>17500</v>
      </c>
      <c r="G45" s="185">
        <v>7374.26</v>
      </c>
      <c r="H45" s="185"/>
      <c r="I45" s="185"/>
      <c r="J45" s="185"/>
      <c r="K45" s="185"/>
      <c r="L45" s="185"/>
      <c r="M45" s="185"/>
    </row>
    <row r="46" spans="1:13" ht="18" customHeight="1">
      <c r="A46" s="140"/>
      <c r="B46" s="140"/>
      <c r="C46" s="140">
        <v>4220</v>
      </c>
      <c r="D46" s="368" t="s">
        <v>368</v>
      </c>
      <c r="E46" s="547">
        <f>(G46/F46)*100</f>
        <v>53.58166605861607</v>
      </c>
      <c r="F46" s="364">
        <v>205575</v>
      </c>
      <c r="G46" s="185">
        <v>110150.51</v>
      </c>
      <c r="H46" s="306"/>
      <c r="I46" s="306"/>
      <c r="J46" s="306"/>
      <c r="K46" s="306"/>
      <c r="L46" s="306"/>
      <c r="M46" s="306"/>
    </row>
    <row r="47" spans="1:13" ht="18" customHeight="1">
      <c r="A47" s="140"/>
      <c r="B47" s="140"/>
      <c r="C47" s="140">
        <v>4270</v>
      </c>
      <c r="D47" s="368" t="s">
        <v>275</v>
      </c>
      <c r="E47" s="547">
        <f>(G47/F47)*100</f>
        <v>41.65853658536585</v>
      </c>
      <c r="F47" s="364">
        <v>1025</v>
      </c>
      <c r="G47" s="185">
        <v>427</v>
      </c>
      <c r="H47" s="185"/>
      <c r="I47" s="185"/>
      <c r="J47" s="185"/>
      <c r="K47" s="185"/>
      <c r="L47" s="185"/>
      <c r="M47" s="185"/>
    </row>
    <row r="48" spans="1:13" ht="18" customHeight="1">
      <c r="A48" s="140"/>
      <c r="B48" s="140"/>
      <c r="C48" s="140">
        <v>4280</v>
      </c>
      <c r="D48" s="368" t="s">
        <v>340</v>
      </c>
      <c r="E48" s="547">
        <f>(G48/F48)*100</f>
        <v>80</v>
      </c>
      <c r="F48" s="364">
        <v>200</v>
      </c>
      <c r="G48" s="185">
        <v>160</v>
      </c>
      <c r="H48" s="185"/>
      <c r="I48" s="185"/>
      <c r="J48" s="185"/>
      <c r="K48" s="185"/>
      <c r="L48" s="185"/>
      <c r="M48" s="181"/>
    </row>
    <row r="49" spans="1:239" s="280" customFormat="1" ht="18" customHeight="1">
      <c r="A49" s="140"/>
      <c r="B49" s="140"/>
      <c r="C49" s="140">
        <v>4300</v>
      </c>
      <c r="D49" s="368" t="s">
        <v>265</v>
      </c>
      <c r="E49" s="547">
        <f>(G49/F49)*100</f>
        <v>17.666666666666668</v>
      </c>
      <c r="F49" s="364">
        <v>1200</v>
      </c>
      <c r="G49" s="185">
        <v>212</v>
      </c>
      <c r="H49" s="185"/>
      <c r="I49" s="185"/>
      <c r="J49" s="185"/>
      <c r="K49" s="185"/>
      <c r="L49" s="185"/>
      <c r="M49" s="185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HX49" s="278"/>
      <c r="HY49" s="278"/>
      <c r="HZ49" s="278"/>
      <c r="IA49" s="278"/>
      <c r="IB49" s="278"/>
      <c r="IC49" s="278"/>
      <c r="ID49" s="278"/>
      <c r="IE49" s="278"/>
    </row>
    <row r="50" spans="1:239" s="280" customFormat="1" ht="19.5" customHeight="1">
      <c r="A50" s="140"/>
      <c r="B50" s="140"/>
      <c r="C50" s="140">
        <v>4440</v>
      </c>
      <c r="D50" s="368" t="s">
        <v>354</v>
      </c>
      <c r="E50" s="547">
        <f>(G50/F50)*100</f>
        <v>75</v>
      </c>
      <c r="F50" s="364">
        <v>6600</v>
      </c>
      <c r="G50" s="185">
        <v>4950</v>
      </c>
      <c r="H50" s="185"/>
      <c r="I50" s="185"/>
      <c r="J50" s="185"/>
      <c r="K50" s="185"/>
      <c r="L50" s="185"/>
      <c r="M50" s="185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HX50" s="278"/>
      <c r="HY50" s="278"/>
      <c r="HZ50" s="278"/>
      <c r="IA50" s="278"/>
      <c r="IB50" s="278"/>
      <c r="IC50" s="278"/>
      <c r="ID50" s="278"/>
      <c r="IE50" s="278"/>
    </row>
    <row r="51" spans="1:13" ht="36" customHeight="1">
      <c r="A51" s="140"/>
      <c r="B51" s="140"/>
      <c r="C51" s="140">
        <v>4740</v>
      </c>
      <c r="D51" s="368" t="s">
        <v>369</v>
      </c>
      <c r="E51" s="547">
        <f>(G51/F51)*100</f>
        <v>0</v>
      </c>
      <c r="F51" s="364">
        <v>200</v>
      </c>
      <c r="G51" s="185">
        <v>0</v>
      </c>
      <c r="H51" s="185"/>
      <c r="I51" s="185"/>
      <c r="J51" s="185"/>
      <c r="K51" s="185"/>
      <c r="L51" s="185"/>
      <c r="M51" s="185"/>
    </row>
    <row r="52" spans="1:13" ht="19.5" customHeight="1">
      <c r="A52" s="140"/>
      <c r="B52" s="140"/>
      <c r="C52" s="140">
        <v>4750</v>
      </c>
      <c r="D52" s="368" t="s">
        <v>344</v>
      </c>
      <c r="E52" s="547">
        <f>(G52/F52)*100</f>
        <v>0</v>
      </c>
      <c r="F52" s="364">
        <v>400</v>
      </c>
      <c r="G52" s="185">
        <v>0</v>
      </c>
      <c r="H52" s="185"/>
      <c r="I52" s="185"/>
      <c r="J52" s="185"/>
      <c r="K52" s="185"/>
      <c r="L52" s="185"/>
      <c r="M52" s="185"/>
    </row>
    <row r="53" spans="1:13" ht="18" customHeight="1">
      <c r="A53" s="137"/>
      <c r="B53" s="137">
        <v>80195</v>
      </c>
      <c r="C53" s="137"/>
      <c r="D53" s="371" t="s">
        <v>40</v>
      </c>
      <c r="E53" s="546">
        <f>(G53/F53)*100</f>
        <v>100</v>
      </c>
      <c r="F53" s="372">
        <f>F54</f>
        <v>6400</v>
      </c>
      <c r="G53" s="372">
        <f>G54</f>
        <v>6400</v>
      </c>
      <c r="H53" s="181"/>
      <c r="I53" s="181"/>
      <c r="J53" s="181"/>
      <c r="K53" s="181"/>
      <c r="L53" s="181"/>
      <c r="M53" s="181"/>
    </row>
    <row r="54" spans="1:13" ht="15.75" customHeight="1">
      <c r="A54" s="357"/>
      <c r="B54" s="357"/>
      <c r="C54" s="140">
        <v>4440</v>
      </c>
      <c r="D54" s="134" t="s">
        <v>304</v>
      </c>
      <c r="E54" s="547">
        <f>(G54/F54)*100</f>
        <v>100</v>
      </c>
      <c r="F54" s="185">
        <v>6400</v>
      </c>
      <c r="G54" s="185">
        <v>6400</v>
      </c>
      <c r="H54" s="185"/>
      <c r="I54" s="185"/>
      <c r="J54" s="185"/>
      <c r="K54" s="185"/>
      <c r="L54" s="185"/>
      <c r="M54" s="185"/>
    </row>
    <row r="55" spans="1:13" ht="18" customHeight="1">
      <c r="A55" s="556" t="s">
        <v>186</v>
      </c>
      <c r="B55" s="556"/>
      <c r="C55" s="556"/>
      <c r="D55" s="556"/>
      <c r="E55" s="253">
        <f>(G55/F55)*100</f>
        <v>53.926823028806524</v>
      </c>
      <c r="F55" s="557">
        <f>SUM(F53,F39,F32,F10)</f>
        <v>2900489</v>
      </c>
      <c r="G55" s="410">
        <f>SUM(G53,G39,G32,G10)</f>
        <v>1564141.57</v>
      </c>
      <c r="H55" s="410">
        <f>SUM(H39,H10)</f>
        <v>1009050.47</v>
      </c>
      <c r="I55" s="410">
        <f>SUM(I39,I10)</f>
        <v>173616.21</v>
      </c>
      <c r="J55" s="410"/>
      <c r="K55" s="410"/>
      <c r="L55" s="410"/>
      <c r="M55" s="410"/>
    </row>
    <row r="56" spans="5:13" ht="18" customHeight="1">
      <c r="E56" s="411"/>
      <c r="F56" s="412"/>
      <c r="G56" s="356"/>
      <c r="H56" s="412"/>
      <c r="I56" s="412"/>
      <c r="J56" s="413"/>
      <c r="M56" s="412"/>
    </row>
    <row r="57" spans="5:13" ht="18" customHeight="1">
      <c r="E57" s="412"/>
      <c r="F57" s="412"/>
      <c r="G57" s="356"/>
      <c r="H57" s="412"/>
      <c r="I57" s="412"/>
      <c r="J57" s="413"/>
      <c r="M57" s="412"/>
    </row>
    <row r="58" spans="5:13" ht="18" customHeight="1">
      <c r="E58" s="412"/>
      <c r="F58" s="412"/>
      <c r="G58" s="356"/>
      <c r="H58" s="412"/>
      <c r="I58" s="412"/>
      <c r="J58" s="413"/>
      <c r="L58" s="413"/>
      <c r="M58" s="412"/>
    </row>
    <row r="59" spans="5:13" ht="18" customHeight="1">
      <c r="E59" s="412"/>
      <c r="F59" s="412"/>
      <c r="G59" s="356"/>
      <c r="H59" s="412"/>
      <c r="I59" s="412"/>
      <c r="J59" s="413"/>
      <c r="M59" s="412"/>
    </row>
    <row r="60" spans="5:13" ht="18" customHeight="1">
      <c r="E60" s="412"/>
      <c r="F60" s="412"/>
      <c r="G60" s="356"/>
      <c r="H60" s="412"/>
      <c r="I60" s="412"/>
      <c r="J60" s="413"/>
      <c r="M60" s="412"/>
    </row>
    <row r="61" spans="5:13" ht="18" customHeight="1">
      <c r="E61" s="412"/>
      <c r="F61" s="412"/>
      <c r="G61" s="356"/>
      <c r="H61" s="412"/>
      <c r="I61" s="412"/>
      <c r="J61" s="413"/>
      <c r="M61" s="412"/>
    </row>
    <row r="62" spans="5:13" ht="18" customHeight="1">
      <c r="E62" s="412"/>
      <c r="F62" s="412"/>
      <c r="G62" s="356"/>
      <c r="H62" s="412"/>
      <c r="I62" s="412"/>
      <c r="J62" s="413"/>
      <c r="M62" s="412"/>
    </row>
    <row r="63" spans="5:13" ht="18" customHeight="1">
      <c r="E63" s="412"/>
      <c r="F63" s="412"/>
      <c r="G63" s="356"/>
      <c r="H63" s="412"/>
      <c r="I63" s="412"/>
      <c r="J63" s="413"/>
      <c r="M63" s="412"/>
    </row>
    <row r="64" spans="5:13" ht="18" customHeight="1">
      <c r="E64" s="412"/>
      <c r="F64" s="412"/>
      <c r="G64" s="356"/>
      <c r="H64" s="412"/>
      <c r="I64" s="412"/>
      <c r="J64" s="413"/>
      <c r="M64" s="412"/>
    </row>
    <row r="65" spans="5:13" ht="18" customHeight="1">
      <c r="E65" s="412"/>
      <c r="F65" s="412"/>
      <c r="G65" s="356"/>
      <c r="H65" s="412"/>
      <c r="I65" s="412"/>
      <c r="J65" s="413"/>
      <c r="M65" s="412"/>
    </row>
    <row r="66" spans="5:13" ht="18" customHeight="1">
      <c r="E66" s="412"/>
      <c r="F66" s="412"/>
      <c r="G66" s="356"/>
      <c r="H66" s="412"/>
      <c r="I66" s="412"/>
      <c r="J66" s="413"/>
      <c r="M66" s="412"/>
    </row>
    <row r="67" spans="5:13" ht="18" customHeight="1">
      <c r="E67" s="412"/>
      <c r="F67" s="412"/>
      <c r="G67" s="356"/>
      <c r="H67" s="412"/>
      <c r="I67" s="412"/>
      <c r="J67" s="413"/>
      <c r="M67" s="412"/>
    </row>
    <row r="68" spans="5:13" ht="18" customHeight="1">
      <c r="E68" s="412"/>
      <c r="F68" s="412"/>
      <c r="G68" s="356"/>
      <c r="H68" s="412"/>
      <c r="I68" s="412"/>
      <c r="J68" s="413"/>
      <c r="M68" s="412"/>
    </row>
    <row r="69" spans="5:13" ht="18" customHeight="1">
      <c r="E69" s="412"/>
      <c r="F69" s="412"/>
      <c r="G69" s="356"/>
      <c r="H69" s="412"/>
      <c r="I69" s="412"/>
      <c r="J69" s="413"/>
      <c r="M69" s="412"/>
    </row>
    <row r="70" spans="5:13" ht="18" customHeight="1">
      <c r="E70" s="412"/>
      <c r="F70" s="412"/>
      <c r="G70" s="356"/>
      <c r="H70" s="412"/>
      <c r="I70" s="412"/>
      <c r="J70" s="413"/>
      <c r="M70" s="412"/>
    </row>
    <row r="71" spans="5:13" ht="18" customHeight="1">
      <c r="E71" s="412"/>
      <c r="F71" s="412"/>
      <c r="G71" s="356"/>
      <c r="H71" s="412"/>
      <c r="I71" s="412"/>
      <c r="J71" s="413"/>
      <c r="M71" s="412"/>
    </row>
    <row r="72" spans="5:13" ht="18" customHeight="1">
      <c r="E72" s="412"/>
      <c r="F72" s="412"/>
      <c r="G72" s="356"/>
      <c r="H72" s="412"/>
      <c r="I72" s="412"/>
      <c r="J72" s="413"/>
      <c r="M72" s="412"/>
    </row>
    <row r="73" spans="5:13" ht="18" customHeight="1">
      <c r="E73" s="412"/>
      <c r="F73" s="412"/>
      <c r="G73" s="356"/>
      <c r="H73" s="412"/>
      <c r="I73" s="412"/>
      <c r="J73" s="413"/>
      <c r="M73" s="412"/>
    </row>
    <row r="74" spans="5:13" ht="18" customHeight="1">
      <c r="E74" s="412"/>
      <c r="F74" s="412"/>
      <c r="G74" s="356"/>
      <c r="H74" s="412"/>
      <c r="I74" s="412"/>
      <c r="J74" s="413"/>
      <c r="M74" s="412"/>
    </row>
    <row r="75" spans="5:13" ht="18" customHeight="1">
      <c r="E75" s="412"/>
      <c r="F75" s="412"/>
      <c r="G75" s="356"/>
      <c r="H75" s="412"/>
      <c r="I75" s="412"/>
      <c r="J75" s="413"/>
      <c r="M75" s="412"/>
    </row>
    <row r="76" spans="5:13" ht="18" customHeight="1">
      <c r="E76" s="412"/>
      <c r="F76" s="412"/>
      <c r="G76" s="356"/>
      <c r="H76" s="412"/>
      <c r="I76" s="412"/>
      <c r="J76" s="413"/>
      <c r="M76" s="412"/>
    </row>
    <row r="77" spans="5:13" ht="18" customHeight="1">
      <c r="E77" s="412"/>
      <c r="F77" s="412"/>
      <c r="G77" s="356"/>
      <c r="H77" s="412"/>
      <c r="I77" s="412"/>
      <c r="J77" s="413"/>
      <c r="M77" s="412"/>
    </row>
    <row r="78" spans="5:13" ht="18" customHeight="1">
      <c r="E78" s="412"/>
      <c r="F78" s="412"/>
      <c r="G78" s="356"/>
      <c r="H78" s="412"/>
      <c r="I78" s="412"/>
      <c r="J78" s="413"/>
      <c r="M78" s="412"/>
    </row>
    <row r="79" spans="5:13" ht="18" customHeight="1">
      <c r="E79" s="412"/>
      <c r="F79" s="412"/>
      <c r="G79" s="356"/>
      <c r="H79" s="412"/>
      <c r="I79" s="412"/>
      <c r="J79" s="413"/>
      <c r="M79" s="412"/>
    </row>
    <row r="80" spans="5:13" ht="18" customHeight="1">
      <c r="E80" s="412"/>
      <c r="F80" s="412"/>
      <c r="G80" s="356"/>
      <c r="H80" s="412"/>
      <c r="I80" s="412"/>
      <c r="J80" s="413"/>
      <c r="M80" s="412"/>
    </row>
    <row r="81" spans="5:13" ht="18" customHeight="1">
      <c r="E81" s="412"/>
      <c r="F81" s="412"/>
      <c r="G81" s="356"/>
      <c r="H81" s="412"/>
      <c r="I81" s="412"/>
      <c r="J81" s="413"/>
      <c r="M81" s="412"/>
    </row>
    <row r="82" spans="5:13" ht="18" customHeight="1">
      <c r="E82" s="412"/>
      <c r="F82" s="412"/>
      <c r="G82" s="356"/>
      <c r="H82" s="412"/>
      <c r="I82" s="412"/>
      <c r="J82" s="413"/>
      <c r="M82" s="412"/>
    </row>
    <row r="83" spans="5:13" ht="18" customHeight="1">
      <c r="E83" s="412"/>
      <c r="F83" s="412"/>
      <c r="H83" s="412"/>
      <c r="I83" s="412"/>
      <c r="M83" s="412"/>
    </row>
    <row r="84" spans="5:13" ht="18" customHeight="1">
      <c r="E84" s="412"/>
      <c r="F84" s="412"/>
      <c r="H84" s="412"/>
      <c r="I84" s="412"/>
      <c r="M84" s="412"/>
    </row>
    <row r="85" spans="5:13" ht="18" customHeight="1">
      <c r="E85" s="412"/>
      <c r="F85" s="412"/>
      <c r="H85" s="412"/>
      <c r="I85" s="412"/>
      <c r="M85" s="412"/>
    </row>
    <row r="86" spans="5:13" ht="18" customHeight="1">
      <c r="E86" s="412"/>
      <c r="F86" s="412"/>
      <c r="H86" s="412"/>
      <c r="I86" s="412"/>
      <c r="M86" s="412"/>
    </row>
    <row r="87" spans="5:13" ht="18" customHeight="1">
      <c r="E87" s="412"/>
      <c r="F87" s="412"/>
      <c r="H87" s="412"/>
      <c r="I87" s="412"/>
      <c r="M87" s="412"/>
    </row>
    <row r="88" spans="5:13" ht="18" customHeight="1">
      <c r="E88" s="412"/>
      <c r="F88" s="412"/>
      <c r="H88" s="412"/>
      <c r="I88" s="412"/>
      <c r="M88" s="412"/>
    </row>
    <row r="89" spans="5:13" ht="18" customHeight="1">
      <c r="E89" s="412"/>
      <c r="F89" s="412"/>
      <c r="H89" s="412"/>
      <c r="I89" s="412"/>
      <c r="M89" s="412"/>
    </row>
    <row r="90" spans="5:13" ht="18" customHeight="1">
      <c r="E90" s="412"/>
      <c r="F90" s="412"/>
      <c r="H90" s="412"/>
      <c r="I90" s="412"/>
      <c r="M90" s="412"/>
    </row>
    <row r="91" spans="5:13" ht="18" customHeight="1">
      <c r="E91" s="412"/>
      <c r="F91" s="412"/>
      <c r="I91" s="412"/>
      <c r="M91" s="412"/>
    </row>
    <row r="92" spans="5:13" ht="18" customHeight="1">
      <c r="E92" s="412"/>
      <c r="F92" s="412"/>
      <c r="I92" s="412"/>
      <c r="M92" s="412"/>
    </row>
    <row r="93" spans="5:13" ht="18" customHeight="1">
      <c r="E93" s="412"/>
      <c r="F93" s="412"/>
      <c r="I93" s="412"/>
      <c r="M93" s="412"/>
    </row>
    <row r="94" spans="5:13" ht="18" customHeight="1">
      <c r="E94" s="412"/>
      <c r="F94" s="412"/>
      <c r="I94" s="412"/>
      <c r="M94" s="412"/>
    </row>
    <row r="95" spans="5:13" ht="18" customHeight="1">
      <c r="E95" s="412"/>
      <c r="F95" s="412"/>
      <c r="I95" s="412"/>
      <c r="M95" s="412"/>
    </row>
    <row r="96" spans="5:13" ht="18" customHeight="1">
      <c r="E96" s="412"/>
      <c r="F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  <row r="156" spans="5:13" ht="18" customHeight="1">
      <c r="E156" s="412"/>
      <c r="F156" s="412"/>
      <c r="I156" s="412"/>
      <c r="M156" s="412"/>
    </row>
    <row r="157" spans="5:13" ht="18" customHeight="1">
      <c r="E157" s="412"/>
      <c r="F157" s="412"/>
      <c r="I157" s="412"/>
      <c r="M157" s="412"/>
    </row>
    <row r="158" spans="5:13" ht="18" customHeight="1">
      <c r="E158" s="412"/>
      <c r="F158" s="412"/>
      <c r="I158" s="412"/>
      <c r="M158" s="412"/>
    </row>
    <row r="159" spans="5:13" ht="18" customHeight="1">
      <c r="E159" s="412"/>
      <c r="F159" s="412"/>
      <c r="I159" s="412"/>
      <c r="M159" s="412"/>
    </row>
    <row r="160" spans="5:13" ht="18" customHeight="1">
      <c r="E160" s="412"/>
      <c r="F160" s="412"/>
      <c r="I160" s="412"/>
      <c r="M160" s="412"/>
    </row>
    <row r="161" spans="5:13" ht="18" customHeight="1">
      <c r="E161" s="412"/>
      <c r="F161" s="412"/>
      <c r="I161" s="412"/>
      <c r="M161" s="412"/>
    </row>
    <row r="162" spans="5:13" ht="18" customHeight="1">
      <c r="E162" s="412"/>
      <c r="F162" s="412"/>
      <c r="I162" s="412"/>
      <c r="M162" s="412"/>
    </row>
    <row r="163" spans="5:13" ht="18" customHeight="1">
      <c r="E163" s="412"/>
      <c r="F163" s="412"/>
      <c r="I163" s="412"/>
      <c r="M163" s="412"/>
    </row>
    <row r="164" spans="5:13" ht="18" customHeight="1">
      <c r="E164" s="412"/>
      <c r="F164" s="412"/>
      <c r="I164" s="412"/>
      <c r="M164" s="412"/>
    </row>
    <row r="165" spans="5:13" ht="18" customHeight="1">
      <c r="E165" s="412"/>
      <c r="F165" s="412"/>
      <c r="I165" s="412"/>
      <c r="M165" s="412"/>
    </row>
    <row r="166" spans="5:13" ht="18" customHeight="1">
      <c r="E166" s="412"/>
      <c r="F166" s="412"/>
      <c r="I166" s="412"/>
      <c r="M166" s="412"/>
    </row>
    <row r="167" spans="5:13" ht="18" customHeight="1">
      <c r="E167" s="412"/>
      <c r="F167" s="412"/>
      <c r="I167" s="412"/>
      <c r="M167" s="412"/>
    </row>
    <row r="168" spans="5:13" ht="18" customHeight="1">
      <c r="E168" s="412"/>
      <c r="F168" s="412"/>
      <c r="I168" s="412"/>
      <c r="M168" s="412"/>
    </row>
    <row r="169" spans="5:13" ht="18" customHeight="1">
      <c r="E169" s="412"/>
      <c r="F169" s="412"/>
      <c r="I169" s="412"/>
      <c r="M169" s="412"/>
    </row>
    <row r="170" spans="5:13" ht="18" customHeight="1">
      <c r="E170" s="412"/>
      <c r="F170" s="412"/>
      <c r="I170" s="412"/>
      <c r="M170" s="412"/>
    </row>
    <row r="171" spans="5:13" ht="18" customHeight="1">
      <c r="E171" s="412"/>
      <c r="F171" s="412"/>
      <c r="I171" s="412"/>
      <c r="M171" s="412"/>
    </row>
    <row r="172" spans="5:13" ht="18" customHeight="1">
      <c r="E172" s="412"/>
      <c r="F172" s="412"/>
      <c r="I172" s="412"/>
      <c r="M172" s="412"/>
    </row>
    <row r="173" spans="5:13" ht="18" customHeight="1">
      <c r="E173" s="412"/>
      <c r="F173" s="412"/>
      <c r="I173" s="412"/>
      <c r="M173" s="412"/>
    </row>
    <row r="174" spans="5:13" ht="18" customHeight="1">
      <c r="E174" s="412"/>
      <c r="F174" s="412"/>
      <c r="I174" s="412"/>
      <c r="M174" s="412"/>
    </row>
    <row r="175" spans="5:13" ht="18" customHeight="1">
      <c r="E175" s="412"/>
      <c r="F175" s="412"/>
      <c r="I175" s="412"/>
      <c r="M175" s="412"/>
    </row>
    <row r="176" spans="5:13" ht="18" customHeight="1">
      <c r="E176" s="412"/>
      <c r="F176" s="412"/>
      <c r="I176" s="412"/>
      <c r="M176" s="412"/>
    </row>
    <row r="177" spans="5:13" ht="18" customHeight="1">
      <c r="E177" s="412"/>
      <c r="F177" s="412"/>
      <c r="I177" s="412"/>
      <c r="M177" s="412"/>
    </row>
    <row r="178" spans="5:13" ht="18" customHeight="1">
      <c r="E178" s="412"/>
      <c r="F178" s="412"/>
      <c r="I178" s="412"/>
      <c r="M178" s="412"/>
    </row>
    <row r="179" spans="5:13" ht="18" customHeight="1">
      <c r="E179" s="412"/>
      <c r="F179" s="412"/>
      <c r="I179" s="412"/>
      <c r="M179" s="412"/>
    </row>
    <row r="180" spans="5:13" ht="18" customHeight="1">
      <c r="E180" s="412"/>
      <c r="F180" s="412"/>
      <c r="I180" s="412"/>
      <c r="M180" s="412"/>
    </row>
    <row r="181" spans="5:13" ht="18" customHeight="1">
      <c r="E181" s="412"/>
      <c r="F181" s="412"/>
      <c r="I181" s="412"/>
      <c r="M181" s="412"/>
    </row>
    <row r="182" spans="5:13" ht="18" customHeight="1">
      <c r="E182" s="412"/>
      <c r="F182" s="412"/>
      <c r="I182" s="412"/>
      <c r="M182" s="412"/>
    </row>
    <row r="183" spans="5:13" ht="18" customHeight="1">
      <c r="E183" s="412"/>
      <c r="F183" s="412"/>
      <c r="I183" s="412"/>
      <c r="M183" s="412"/>
    </row>
  </sheetData>
  <mergeCells count="13">
    <mergeCell ref="J1:M1"/>
    <mergeCell ref="A3:M3"/>
    <mergeCell ref="A5:D5"/>
    <mergeCell ref="A6:A8"/>
    <mergeCell ref="B6:B8"/>
    <mergeCell ref="C6:C8"/>
    <mergeCell ref="D6:D8"/>
    <mergeCell ref="E6:E8"/>
    <mergeCell ref="F6:F8"/>
    <mergeCell ref="G7:G8"/>
    <mergeCell ref="H7:L7"/>
    <mergeCell ref="M7:M8"/>
    <mergeCell ref="A55:D55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5"/>
  <sheetViews>
    <sheetView showGridLines="0" defaultGridColor="0" view="pageBreakPreview" zoomScale="80" zoomScaleSheetLayoutView="80" colorId="15" workbookViewId="0" topLeftCell="I19">
      <selection activeCell="M27" activeCellId="1" sqref="A1:E27 M27"/>
    </sheetView>
  </sheetViews>
  <sheetFormatPr defaultColWidth="9.00390625" defaultRowHeight="18" customHeight="1"/>
  <cols>
    <col min="1" max="1" width="7.125" style="277" customWidth="1"/>
    <col min="2" max="2" width="8.75390625" style="277" customWidth="1"/>
    <col min="3" max="3" width="8.75390625" style="278" customWidth="1"/>
    <col min="4" max="4" width="62.75390625" style="279" customWidth="1"/>
    <col min="5" max="6" width="12.75390625" style="278" customWidth="1"/>
    <col min="7" max="7" width="14.75390625" style="278" customWidth="1"/>
    <col min="8" max="11" width="12.75390625" style="278" customWidth="1"/>
    <col min="12" max="12" width="10.75390625" style="278" customWidth="1"/>
    <col min="13" max="13" width="12.75390625" style="278" customWidth="1"/>
    <col min="14" max="16384" width="9.00390625" style="278" customWidth="1"/>
  </cols>
  <sheetData>
    <row r="1" spans="7:13" ht="31.5" customHeight="1">
      <c r="G1"/>
      <c r="H1" s="281"/>
      <c r="I1" s="281"/>
      <c r="J1" s="544" t="s">
        <v>452</v>
      </c>
      <c r="K1" s="544"/>
      <c r="L1" s="544"/>
      <c r="M1" s="544"/>
    </row>
    <row r="2" spans="7:13" ht="18" customHeight="1">
      <c r="G2" s="281"/>
      <c r="H2" s="281"/>
      <c r="I2" s="281"/>
      <c r="J2" s="281"/>
      <c r="K2" s="281"/>
      <c r="L2" s="281"/>
      <c r="M2" s="281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s="284" customFormat="1" ht="19.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3" ht="18" customHeight="1">
      <c r="A5" s="545" t="s">
        <v>223</v>
      </c>
      <c r="B5" s="545"/>
      <c r="C5" s="545"/>
      <c r="D5" s="545"/>
      <c r="E5" s="286"/>
      <c r="M5" s="520" t="s">
        <v>2</v>
      </c>
    </row>
    <row r="6" spans="1:13" s="290" customFormat="1" ht="18" customHeight="1">
      <c r="A6" s="39" t="s">
        <v>3</v>
      </c>
      <c r="B6" s="39" t="s">
        <v>32</v>
      </c>
      <c r="C6" s="40" t="s">
        <v>33</v>
      </c>
      <c r="D6" s="155" t="s">
        <v>250</v>
      </c>
      <c r="E6" s="41" t="s">
        <v>7</v>
      </c>
      <c r="F6" s="289" t="s">
        <v>442</v>
      </c>
      <c r="G6" s="521" t="s">
        <v>252</v>
      </c>
      <c r="H6" s="521"/>
      <c r="I6" s="521"/>
      <c r="J6" s="521"/>
      <c r="K6" s="521"/>
      <c r="L6" s="521"/>
      <c r="M6" s="522"/>
    </row>
    <row r="7" spans="1:13" s="290" customFormat="1" ht="18" customHeight="1">
      <c r="A7" s="39"/>
      <c r="B7" s="39"/>
      <c r="C7" s="40"/>
      <c r="D7" s="155"/>
      <c r="E7" s="41"/>
      <c r="F7" s="289"/>
      <c r="G7" s="522" t="s">
        <v>253</v>
      </c>
      <c r="H7" s="289" t="s">
        <v>254</v>
      </c>
      <c r="I7" s="289"/>
      <c r="J7" s="289"/>
      <c r="K7" s="289"/>
      <c r="L7" s="289"/>
      <c r="M7" s="289" t="s">
        <v>255</v>
      </c>
    </row>
    <row r="8" spans="1:13" s="291" customFormat="1" ht="93" customHeight="1">
      <c r="A8" s="39"/>
      <c r="B8" s="39"/>
      <c r="C8" s="40"/>
      <c r="D8" s="155"/>
      <c r="E8" s="41"/>
      <c r="F8" s="289"/>
      <c r="G8" s="522"/>
      <c r="H8" s="289" t="s">
        <v>256</v>
      </c>
      <c r="I8" s="289" t="s">
        <v>257</v>
      </c>
      <c r="J8" s="289" t="s">
        <v>258</v>
      </c>
      <c r="K8" s="40" t="s">
        <v>259</v>
      </c>
      <c r="L8" s="40" t="s">
        <v>260</v>
      </c>
      <c r="M8" s="289"/>
    </row>
    <row r="9" spans="1:13" s="297" customFormat="1" ht="12" customHeight="1">
      <c r="A9" s="44">
        <v>1</v>
      </c>
      <c r="B9" s="44">
        <v>2</v>
      </c>
      <c r="C9" s="45">
        <v>3</v>
      </c>
      <c r="D9" s="160">
        <v>4</v>
      </c>
      <c r="E9" s="46">
        <v>5</v>
      </c>
      <c r="F9" s="523">
        <v>6</v>
      </c>
      <c r="G9" s="295">
        <v>7</v>
      </c>
      <c r="H9" s="295">
        <v>8</v>
      </c>
      <c r="I9" s="295">
        <v>9</v>
      </c>
      <c r="J9" s="295">
        <v>10</v>
      </c>
      <c r="K9" s="45">
        <v>11</v>
      </c>
      <c r="L9" s="45">
        <v>12</v>
      </c>
      <c r="M9" s="295">
        <v>13</v>
      </c>
    </row>
    <row r="10" spans="1:13" ht="18" customHeight="1">
      <c r="A10" s="137">
        <v>801</v>
      </c>
      <c r="B10" s="137">
        <v>80110</v>
      </c>
      <c r="C10" s="137"/>
      <c r="D10" s="371" t="s">
        <v>143</v>
      </c>
      <c r="E10" s="546">
        <f>(G10/F10)*100</f>
        <v>57.38778724981468</v>
      </c>
      <c r="F10" s="372">
        <f>SUM(F11:F23)</f>
        <v>161880</v>
      </c>
      <c r="G10" s="372">
        <f>SUM(G11:G23)</f>
        <v>92899.35</v>
      </c>
      <c r="H10" s="372">
        <f>SUM(H11:H23)</f>
        <v>66850.56</v>
      </c>
      <c r="I10" s="372">
        <f>SUM(I11:I23)</f>
        <v>10557.94</v>
      </c>
      <c r="J10" s="182"/>
      <c r="K10" s="182"/>
      <c r="L10" s="182"/>
      <c r="M10" s="526"/>
    </row>
    <row r="11" spans="1:13" ht="19.5" customHeight="1">
      <c r="A11" s="140"/>
      <c r="B11" s="140"/>
      <c r="C11" s="140">
        <v>3020</v>
      </c>
      <c r="D11" s="368" t="s">
        <v>334</v>
      </c>
      <c r="E11" s="547">
        <f>(G11/F11)*100</f>
        <v>0</v>
      </c>
      <c r="F11" s="364">
        <v>680</v>
      </c>
      <c r="G11" s="185">
        <v>0</v>
      </c>
      <c r="H11" s="185"/>
      <c r="I11" s="185"/>
      <c r="J11" s="247"/>
      <c r="K11" s="247"/>
      <c r="L11" s="247"/>
      <c r="M11" s="166"/>
    </row>
    <row r="12" spans="1:13" ht="18" customHeight="1">
      <c r="A12" s="137"/>
      <c r="B12" s="140"/>
      <c r="C12" s="140">
        <v>4010</v>
      </c>
      <c r="D12" s="368" t="s">
        <v>337</v>
      </c>
      <c r="E12" s="547">
        <f>(G12/F12)*100</f>
        <v>53.62832407407407</v>
      </c>
      <c r="F12" s="364">
        <v>108000</v>
      </c>
      <c r="G12" s="185">
        <f>H12</f>
        <v>57918.59</v>
      </c>
      <c r="H12" s="185">
        <v>57918.59</v>
      </c>
      <c r="I12" s="185"/>
      <c r="J12" s="247"/>
      <c r="K12" s="247"/>
      <c r="L12" s="247"/>
      <c r="M12" s="166"/>
    </row>
    <row r="13" spans="1:13" ht="18" customHeight="1">
      <c r="A13" s="137"/>
      <c r="B13" s="140"/>
      <c r="C13" s="140">
        <v>4040</v>
      </c>
      <c r="D13" s="368" t="s">
        <v>288</v>
      </c>
      <c r="E13" s="547">
        <f>(G13/F13)*100</f>
        <v>99.79854748603351</v>
      </c>
      <c r="F13" s="364">
        <v>8950</v>
      </c>
      <c r="G13" s="185">
        <f>H13</f>
        <v>8931.97</v>
      </c>
      <c r="H13" s="185">
        <v>8931.97</v>
      </c>
      <c r="I13" s="185"/>
      <c r="J13" s="247"/>
      <c r="K13" s="247"/>
      <c r="L13" s="247"/>
      <c r="M13" s="166"/>
    </row>
    <row r="14" spans="1:13" ht="18" customHeight="1">
      <c r="A14" s="137"/>
      <c r="B14" s="140"/>
      <c r="C14" s="140">
        <v>4110</v>
      </c>
      <c r="D14" s="368" t="s">
        <v>289</v>
      </c>
      <c r="E14" s="547">
        <f>(G14/F14)*100</f>
        <v>55.520304878048776</v>
      </c>
      <c r="F14" s="364">
        <v>16400</v>
      </c>
      <c r="G14" s="185">
        <f>I14</f>
        <v>9105.33</v>
      </c>
      <c r="H14" s="185"/>
      <c r="I14" s="185">
        <v>9105.33</v>
      </c>
      <c r="J14" s="247"/>
      <c r="K14" s="247"/>
      <c r="L14" s="247"/>
      <c r="M14" s="166"/>
    </row>
    <row r="15" spans="1:13" ht="18" customHeight="1">
      <c r="A15" s="137"/>
      <c r="B15" s="140"/>
      <c r="C15" s="140">
        <v>4120</v>
      </c>
      <c r="D15" s="368" t="s">
        <v>290</v>
      </c>
      <c r="E15" s="547">
        <f>(G15/F15)*100</f>
        <v>64.56044444444444</v>
      </c>
      <c r="F15" s="364">
        <v>2250</v>
      </c>
      <c r="G15" s="185">
        <f>I15</f>
        <v>1452.61</v>
      </c>
      <c r="H15" s="185"/>
      <c r="I15" s="185">
        <v>1452.61</v>
      </c>
      <c r="J15" s="247"/>
      <c r="K15" s="247"/>
      <c r="L15" s="247"/>
      <c r="M15" s="166"/>
    </row>
    <row r="16" spans="1:13" ht="18" customHeight="1">
      <c r="A16" s="137"/>
      <c r="B16" s="140"/>
      <c r="C16" s="140">
        <v>4210</v>
      </c>
      <c r="D16" s="368" t="s">
        <v>272</v>
      </c>
      <c r="E16" s="547">
        <f>(G16/F16)*100</f>
        <v>37.32692307692307</v>
      </c>
      <c r="F16" s="364">
        <v>2600</v>
      </c>
      <c r="G16" s="185">
        <v>970.5</v>
      </c>
      <c r="H16" s="185"/>
      <c r="I16" s="185"/>
      <c r="J16" s="247"/>
      <c r="K16" s="247"/>
      <c r="L16" s="247"/>
      <c r="M16" s="166"/>
    </row>
    <row r="17" spans="1:13" ht="15.75" customHeight="1">
      <c r="A17" s="140"/>
      <c r="B17" s="140"/>
      <c r="C17" s="140">
        <v>4240</v>
      </c>
      <c r="D17" s="368" t="s">
        <v>338</v>
      </c>
      <c r="E17" s="547">
        <f>(G17/F17)*100</f>
        <v>4</v>
      </c>
      <c r="F17" s="364">
        <v>1000</v>
      </c>
      <c r="G17" s="185">
        <v>40</v>
      </c>
      <c r="H17" s="185"/>
      <c r="I17" s="185"/>
      <c r="J17" s="247"/>
      <c r="K17" s="247"/>
      <c r="L17" s="247"/>
      <c r="M17" s="166"/>
    </row>
    <row r="18" spans="1:13" ht="18" customHeight="1">
      <c r="A18" s="140"/>
      <c r="B18" s="140"/>
      <c r="C18" s="140">
        <v>4280</v>
      </c>
      <c r="D18" s="368" t="s">
        <v>340</v>
      </c>
      <c r="E18" s="547">
        <f>(G18/F18)*100</f>
        <v>0</v>
      </c>
      <c r="F18" s="364">
        <v>200</v>
      </c>
      <c r="G18" s="185">
        <v>0</v>
      </c>
      <c r="H18" s="306"/>
      <c r="I18" s="306"/>
      <c r="J18" s="569"/>
      <c r="K18" s="564"/>
      <c r="L18" s="564"/>
      <c r="M18" s="529"/>
    </row>
    <row r="19" spans="1:13" ht="18" customHeight="1">
      <c r="A19" s="140"/>
      <c r="B19" s="140"/>
      <c r="C19" s="140">
        <v>4300</v>
      </c>
      <c r="D19" s="368" t="s">
        <v>265</v>
      </c>
      <c r="E19" s="547">
        <f>(G19/F19)*100</f>
        <v>55.391999999999996</v>
      </c>
      <c r="F19" s="364">
        <v>9500</v>
      </c>
      <c r="G19" s="185">
        <v>5262.24</v>
      </c>
      <c r="H19" s="185"/>
      <c r="I19" s="185"/>
      <c r="J19" s="247"/>
      <c r="K19" s="182"/>
      <c r="L19" s="247"/>
      <c r="M19" s="166"/>
    </row>
    <row r="20" spans="1:13" ht="18" customHeight="1">
      <c r="A20" s="140"/>
      <c r="B20" s="140"/>
      <c r="C20" s="140">
        <v>4410</v>
      </c>
      <c r="D20" s="368" t="s">
        <v>301</v>
      </c>
      <c r="E20" s="547">
        <f>(G20/F20)*100</f>
        <v>0</v>
      </c>
      <c r="F20" s="364">
        <v>400</v>
      </c>
      <c r="G20" s="185">
        <v>0</v>
      </c>
      <c r="H20" s="185"/>
      <c r="I20" s="185"/>
      <c r="J20" s="247"/>
      <c r="K20" s="247"/>
      <c r="L20" s="247"/>
      <c r="M20" s="166"/>
    </row>
    <row r="21" spans="1:13" ht="15.75" customHeight="1">
      <c r="A21" s="140"/>
      <c r="B21" s="140"/>
      <c r="C21" s="140">
        <v>4440</v>
      </c>
      <c r="D21" s="368" t="s">
        <v>304</v>
      </c>
      <c r="E21" s="547">
        <f>(G21/F21)*100</f>
        <v>75</v>
      </c>
      <c r="F21" s="364">
        <v>9000</v>
      </c>
      <c r="G21" s="185">
        <v>6750</v>
      </c>
      <c r="H21" s="185"/>
      <c r="I21" s="185"/>
      <c r="J21" s="247"/>
      <c r="K21" s="247"/>
      <c r="L21" s="247"/>
      <c r="M21" s="166"/>
    </row>
    <row r="22" spans="1:13" ht="34.5" customHeight="1">
      <c r="A22" s="140"/>
      <c r="B22" s="140"/>
      <c r="C22" s="140">
        <v>4740</v>
      </c>
      <c r="D22" s="368" t="s">
        <v>343</v>
      </c>
      <c r="E22" s="547">
        <f>(G22/F22)*100</f>
        <v>20.006666666666668</v>
      </c>
      <c r="F22" s="364">
        <v>300</v>
      </c>
      <c r="G22" s="185">
        <v>60.02</v>
      </c>
      <c r="H22" s="185"/>
      <c r="I22" s="185"/>
      <c r="J22" s="247"/>
      <c r="K22" s="247"/>
      <c r="L22" s="247"/>
      <c r="M22" s="166"/>
    </row>
    <row r="23" spans="1:13" ht="15.75" customHeight="1">
      <c r="A23" s="140"/>
      <c r="B23" s="140"/>
      <c r="C23" s="140">
        <v>4750</v>
      </c>
      <c r="D23" s="368" t="s">
        <v>344</v>
      </c>
      <c r="E23" s="547">
        <f>(G23/F23)*100</f>
        <v>92.61884615384616</v>
      </c>
      <c r="F23" s="364">
        <v>2600</v>
      </c>
      <c r="G23" s="185">
        <v>2408.09</v>
      </c>
      <c r="H23" s="185"/>
      <c r="I23" s="185"/>
      <c r="J23" s="247"/>
      <c r="K23" s="247"/>
      <c r="L23" s="247"/>
      <c r="M23" s="166"/>
    </row>
    <row r="24" spans="1:13" ht="15.75" customHeight="1">
      <c r="A24" s="309"/>
      <c r="B24" s="137">
        <v>80146</v>
      </c>
      <c r="C24" s="137"/>
      <c r="D24" s="371" t="s">
        <v>362</v>
      </c>
      <c r="E24" s="546">
        <f>(G24/F24)*100</f>
        <v>75.8</v>
      </c>
      <c r="F24" s="372">
        <f>SUM(F25,F26)</f>
        <v>600</v>
      </c>
      <c r="G24" s="181">
        <f>SUM(G25,G26)</f>
        <v>454.8</v>
      </c>
      <c r="H24" s="181"/>
      <c r="I24" s="181"/>
      <c r="J24" s="526"/>
      <c r="K24" s="182"/>
      <c r="L24" s="182"/>
      <c r="M24" s="526"/>
    </row>
    <row r="25" spans="1:13" ht="18" customHeight="1">
      <c r="A25" s="357"/>
      <c r="B25" s="140"/>
      <c r="C25" s="140">
        <v>4300</v>
      </c>
      <c r="D25" s="368" t="s">
        <v>366</v>
      </c>
      <c r="E25" s="547">
        <f>(G25/F25)*100</f>
        <v>85</v>
      </c>
      <c r="F25" s="364">
        <v>400</v>
      </c>
      <c r="G25" s="185">
        <v>340</v>
      </c>
      <c r="H25" s="185"/>
      <c r="I25" s="185"/>
      <c r="J25" s="166"/>
      <c r="K25" s="247"/>
      <c r="L25" s="247"/>
      <c r="M25" s="166"/>
    </row>
    <row r="26" spans="1:13" ht="18" customHeight="1">
      <c r="A26" s="357"/>
      <c r="B26" s="140"/>
      <c r="C26" s="140">
        <v>4410</v>
      </c>
      <c r="D26" s="368" t="s">
        <v>301</v>
      </c>
      <c r="E26" s="547">
        <f>(G26/F26)*100</f>
        <v>57.4</v>
      </c>
      <c r="F26" s="364">
        <v>200</v>
      </c>
      <c r="G26" s="185">
        <v>114.8</v>
      </c>
      <c r="H26" s="185"/>
      <c r="I26" s="185"/>
      <c r="J26" s="166"/>
      <c r="K26" s="247"/>
      <c r="L26" s="247"/>
      <c r="M26" s="166"/>
    </row>
    <row r="27" spans="1:13" ht="18" customHeight="1">
      <c r="A27" s="556" t="s">
        <v>186</v>
      </c>
      <c r="B27" s="556"/>
      <c r="C27" s="556"/>
      <c r="D27" s="556"/>
      <c r="E27" s="253">
        <f>(G27/F27)*100</f>
        <v>57.45577917282127</v>
      </c>
      <c r="F27" s="557">
        <f>SUM(F24,F10)</f>
        <v>162480</v>
      </c>
      <c r="G27" s="557">
        <f>SUM(G24,G10)</f>
        <v>93354.15000000001</v>
      </c>
      <c r="H27" s="557">
        <f>SUM(H24,H10)</f>
        <v>66850.56</v>
      </c>
      <c r="I27" s="557">
        <f>SUM(I24,I10)</f>
        <v>10557.94</v>
      </c>
      <c r="J27" s="567"/>
      <c r="K27" s="410"/>
      <c r="L27" s="567"/>
      <c r="M27" s="563"/>
    </row>
    <row r="28" spans="5:13" ht="18" customHeight="1">
      <c r="E28" s="411"/>
      <c r="F28" s="412"/>
      <c r="G28" s="356"/>
      <c r="H28" s="412"/>
      <c r="I28" s="412"/>
      <c r="J28" s="413"/>
      <c r="M28" s="412"/>
    </row>
    <row r="29" spans="5:13" ht="18" customHeight="1">
      <c r="E29" s="412"/>
      <c r="F29" s="412"/>
      <c r="G29" s="356"/>
      <c r="H29" s="412"/>
      <c r="I29" s="412"/>
      <c r="J29" s="413"/>
      <c r="M29" s="412"/>
    </row>
    <row r="30" spans="5:13" ht="18" customHeight="1">
      <c r="E30" s="412"/>
      <c r="F30" s="412"/>
      <c r="G30" s="356"/>
      <c r="H30" s="412"/>
      <c r="I30" s="412"/>
      <c r="J30" s="413"/>
      <c r="L30" s="413"/>
      <c r="M30" s="412"/>
    </row>
    <row r="31" spans="5:13" ht="18" customHeight="1">
      <c r="E31" s="412"/>
      <c r="F31" s="412"/>
      <c r="G31" s="356"/>
      <c r="H31" s="412"/>
      <c r="I31" s="412"/>
      <c r="J31" s="413"/>
      <c r="M31" s="412"/>
    </row>
    <row r="32" spans="5:13" ht="18" customHeight="1">
      <c r="E32" s="412"/>
      <c r="F32" s="412"/>
      <c r="G32" s="356"/>
      <c r="H32" s="412"/>
      <c r="I32" s="412"/>
      <c r="J32" s="413"/>
      <c r="M32" s="412"/>
    </row>
    <row r="33" spans="5:13" ht="18" customHeight="1">
      <c r="E33" s="412"/>
      <c r="F33" s="412"/>
      <c r="G33" s="356"/>
      <c r="H33" s="412"/>
      <c r="I33" s="412"/>
      <c r="J33" s="413"/>
      <c r="M33" s="412"/>
    </row>
    <row r="34" spans="5:13" ht="18" customHeight="1">
      <c r="E34" s="412"/>
      <c r="F34" s="412"/>
      <c r="G34" s="356"/>
      <c r="H34" s="412"/>
      <c r="I34" s="412"/>
      <c r="J34" s="413"/>
      <c r="M34" s="412"/>
    </row>
    <row r="35" spans="5:13" ht="18" customHeight="1">
      <c r="E35" s="412"/>
      <c r="F35" s="412"/>
      <c r="G35" s="356"/>
      <c r="H35" s="412"/>
      <c r="I35" s="412"/>
      <c r="J35" s="413"/>
      <c r="M35" s="412"/>
    </row>
    <row r="36" spans="5:13" ht="18" customHeight="1">
      <c r="E36" s="412"/>
      <c r="F36" s="412"/>
      <c r="G36" s="356"/>
      <c r="H36" s="412"/>
      <c r="I36" s="412"/>
      <c r="J36" s="413"/>
      <c r="M36" s="412"/>
    </row>
    <row r="37" spans="5:13" ht="18" customHeight="1">
      <c r="E37" s="412"/>
      <c r="F37" s="412"/>
      <c r="G37" s="356"/>
      <c r="H37" s="412"/>
      <c r="I37" s="412"/>
      <c r="J37" s="413"/>
      <c r="M37" s="412"/>
    </row>
    <row r="38" spans="5:13" ht="18" customHeight="1">
      <c r="E38" s="412"/>
      <c r="F38" s="412"/>
      <c r="G38" s="356"/>
      <c r="H38" s="412"/>
      <c r="I38" s="412"/>
      <c r="J38" s="413"/>
      <c r="M38" s="412"/>
    </row>
    <row r="39" spans="5:13" ht="18" customHeight="1">
      <c r="E39" s="412"/>
      <c r="F39" s="412"/>
      <c r="G39" s="356"/>
      <c r="H39" s="412"/>
      <c r="I39" s="412"/>
      <c r="J39" s="413"/>
      <c r="M39" s="412"/>
    </row>
    <row r="40" spans="5:13" ht="18" customHeight="1">
      <c r="E40" s="412"/>
      <c r="F40" s="412"/>
      <c r="G40" s="356"/>
      <c r="H40" s="412"/>
      <c r="I40" s="412"/>
      <c r="J40" s="413"/>
      <c r="M40" s="412"/>
    </row>
    <row r="41" spans="5:13" ht="18" customHeight="1">
      <c r="E41" s="412"/>
      <c r="F41" s="412"/>
      <c r="G41" s="356"/>
      <c r="H41" s="412"/>
      <c r="I41" s="412"/>
      <c r="J41" s="413"/>
      <c r="M41" s="412"/>
    </row>
    <row r="42" spans="5:13" ht="18" customHeight="1">
      <c r="E42" s="412"/>
      <c r="F42" s="412"/>
      <c r="G42" s="356"/>
      <c r="H42" s="412"/>
      <c r="I42" s="412"/>
      <c r="J42" s="413"/>
      <c r="M42" s="412"/>
    </row>
    <row r="43" spans="5:13" ht="18" customHeight="1">
      <c r="E43" s="412"/>
      <c r="F43" s="412"/>
      <c r="G43" s="356"/>
      <c r="H43" s="412"/>
      <c r="I43" s="412"/>
      <c r="J43" s="413"/>
      <c r="M43" s="412"/>
    </row>
    <row r="44" spans="5:13" ht="18" customHeight="1">
      <c r="E44" s="412"/>
      <c r="F44" s="412"/>
      <c r="G44" s="356"/>
      <c r="H44" s="412"/>
      <c r="I44" s="412"/>
      <c r="J44" s="413"/>
      <c r="M44" s="412"/>
    </row>
    <row r="45" spans="5:13" ht="18" customHeight="1">
      <c r="E45" s="412"/>
      <c r="F45" s="412"/>
      <c r="G45" s="356"/>
      <c r="H45" s="412"/>
      <c r="I45" s="412"/>
      <c r="J45" s="413"/>
      <c r="M45" s="412"/>
    </row>
    <row r="46" spans="5:13" ht="18" customHeight="1">
      <c r="E46" s="412"/>
      <c r="F46" s="412"/>
      <c r="G46" s="356"/>
      <c r="H46" s="412"/>
      <c r="I46" s="412"/>
      <c r="J46" s="413"/>
      <c r="M46" s="412"/>
    </row>
    <row r="47" spans="5:13" ht="18" customHeight="1">
      <c r="E47" s="412"/>
      <c r="F47" s="412"/>
      <c r="G47" s="356"/>
      <c r="H47" s="412"/>
      <c r="I47" s="412"/>
      <c r="J47" s="413"/>
      <c r="M47" s="412"/>
    </row>
    <row r="48" spans="5:13" ht="18" customHeight="1">
      <c r="E48" s="412"/>
      <c r="F48" s="412"/>
      <c r="G48" s="356"/>
      <c r="H48" s="412"/>
      <c r="I48" s="412"/>
      <c r="J48" s="413"/>
      <c r="M48" s="412"/>
    </row>
    <row r="49" spans="5:13" ht="18" customHeight="1">
      <c r="E49" s="412"/>
      <c r="F49" s="412"/>
      <c r="G49" s="356"/>
      <c r="H49" s="412"/>
      <c r="I49" s="412"/>
      <c r="J49" s="413"/>
      <c r="M49" s="412"/>
    </row>
    <row r="50" spans="5:13" ht="18" customHeight="1">
      <c r="E50" s="412"/>
      <c r="F50" s="412"/>
      <c r="G50" s="356"/>
      <c r="H50" s="412"/>
      <c r="I50" s="412"/>
      <c r="J50" s="413"/>
      <c r="M50" s="412"/>
    </row>
    <row r="51" spans="5:13" ht="18" customHeight="1">
      <c r="E51" s="412"/>
      <c r="F51" s="412"/>
      <c r="G51" s="356"/>
      <c r="H51" s="412"/>
      <c r="I51" s="412"/>
      <c r="J51" s="413"/>
      <c r="M51" s="412"/>
    </row>
    <row r="52" spans="5:13" ht="18" customHeight="1">
      <c r="E52" s="412"/>
      <c r="F52" s="412"/>
      <c r="G52" s="356"/>
      <c r="H52" s="412"/>
      <c r="I52" s="412"/>
      <c r="J52" s="413"/>
      <c r="M52" s="412"/>
    </row>
    <row r="53" spans="5:13" ht="18" customHeight="1">
      <c r="E53" s="412"/>
      <c r="F53" s="412"/>
      <c r="G53" s="356"/>
      <c r="H53" s="412"/>
      <c r="I53" s="412"/>
      <c r="J53" s="413"/>
      <c r="M53" s="412"/>
    </row>
    <row r="54" spans="5:13" ht="18" customHeight="1">
      <c r="E54" s="412"/>
      <c r="F54" s="412"/>
      <c r="G54" s="356"/>
      <c r="H54" s="412"/>
      <c r="I54" s="412"/>
      <c r="J54" s="413"/>
      <c r="M54" s="412"/>
    </row>
    <row r="55" spans="5:13" ht="18" customHeight="1">
      <c r="E55" s="412"/>
      <c r="F55" s="412"/>
      <c r="H55" s="412"/>
      <c r="I55" s="412"/>
      <c r="M55" s="412"/>
    </row>
    <row r="56" spans="5:13" ht="18" customHeight="1">
      <c r="E56" s="412"/>
      <c r="F56" s="412"/>
      <c r="H56" s="412"/>
      <c r="I56" s="412"/>
      <c r="M56" s="412"/>
    </row>
    <row r="57" spans="5:13" ht="18" customHeight="1">
      <c r="E57" s="412"/>
      <c r="F57" s="412"/>
      <c r="H57" s="412"/>
      <c r="I57" s="412"/>
      <c r="M57" s="412"/>
    </row>
    <row r="58" spans="5:13" ht="18" customHeight="1">
      <c r="E58" s="412"/>
      <c r="F58" s="412"/>
      <c r="H58" s="412"/>
      <c r="I58" s="412"/>
      <c r="M58" s="412"/>
    </row>
    <row r="59" spans="5:13" ht="18" customHeight="1">
      <c r="E59" s="412"/>
      <c r="F59" s="412"/>
      <c r="H59" s="412"/>
      <c r="I59" s="412"/>
      <c r="M59" s="412"/>
    </row>
    <row r="60" spans="5:13" ht="18" customHeight="1">
      <c r="E60" s="412"/>
      <c r="F60" s="412"/>
      <c r="H60" s="412"/>
      <c r="I60" s="412"/>
      <c r="M60" s="412"/>
    </row>
    <row r="61" spans="5:13" ht="18" customHeight="1">
      <c r="E61" s="412"/>
      <c r="F61" s="412"/>
      <c r="H61" s="412"/>
      <c r="I61" s="412"/>
      <c r="M61" s="412"/>
    </row>
    <row r="62" spans="5:13" ht="18" customHeight="1">
      <c r="E62" s="412"/>
      <c r="F62" s="412"/>
      <c r="H62" s="412"/>
      <c r="I62" s="412"/>
      <c r="M62" s="412"/>
    </row>
    <row r="63" spans="5:13" ht="18" customHeight="1">
      <c r="E63" s="412"/>
      <c r="F63" s="412"/>
      <c r="I63" s="412"/>
      <c r="M63" s="412"/>
    </row>
    <row r="64" spans="5:13" ht="18" customHeight="1">
      <c r="E64" s="412"/>
      <c r="F64" s="412"/>
      <c r="I64" s="412"/>
      <c r="M64" s="412"/>
    </row>
    <row r="65" spans="5:13" ht="18" customHeight="1">
      <c r="E65" s="412"/>
      <c r="F65" s="412"/>
      <c r="I65" s="412"/>
      <c r="M65" s="412"/>
    </row>
    <row r="66" spans="5:13" ht="18" customHeight="1">
      <c r="E66" s="412"/>
      <c r="F66" s="412"/>
      <c r="I66" s="412"/>
      <c r="M66" s="412"/>
    </row>
    <row r="67" spans="5:13" ht="18" customHeight="1">
      <c r="E67" s="412"/>
      <c r="F67" s="412"/>
      <c r="I67" s="412"/>
      <c r="M67" s="412"/>
    </row>
    <row r="68" spans="5:13" ht="18" customHeight="1">
      <c r="E68" s="412"/>
      <c r="F68" s="412"/>
      <c r="I68" s="412"/>
      <c r="M68" s="412"/>
    </row>
    <row r="69" spans="5:13" ht="18" customHeight="1">
      <c r="E69" s="412"/>
      <c r="F69" s="412"/>
      <c r="I69" s="412"/>
      <c r="M69" s="412"/>
    </row>
    <row r="70" spans="5:13" ht="18" customHeight="1">
      <c r="E70" s="412"/>
      <c r="F70" s="412"/>
      <c r="I70" s="412"/>
      <c r="M70" s="412"/>
    </row>
    <row r="71" spans="5:13" ht="18" customHeight="1">
      <c r="E71" s="412"/>
      <c r="F71" s="412"/>
      <c r="I71" s="412"/>
      <c r="M71" s="412"/>
    </row>
    <row r="72" spans="5:13" ht="18" customHeight="1">
      <c r="E72" s="412"/>
      <c r="F72" s="412"/>
      <c r="I72" s="412"/>
      <c r="M72" s="412"/>
    </row>
    <row r="73" spans="5:13" ht="18" customHeight="1">
      <c r="E73" s="412"/>
      <c r="F73" s="412"/>
      <c r="I73" s="412"/>
      <c r="M73" s="412"/>
    </row>
    <row r="74" spans="5:13" ht="18" customHeight="1">
      <c r="E74" s="412"/>
      <c r="F74" s="412"/>
      <c r="I74" s="412"/>
      <c r="M74" s="412"/>
    </row>
    <row r="75" spans="5:13" ht="18" customHeight="1">
      <c r="E75" s="412"/>
      <c r="F75" s="412"/>
      <c r="I75" s="412"/>
      <c r="M75" s="412"/>
    </row>
    <row r="76" spans="5:13" ht="18" customHeight="1">
      <c r="E76" s="412"/>
      <c r="F76" s="412"/>
      <c r="I76" s="412"/>
      <c r="M76" s="412"/>
    </row>
    <row r="77" spans="5:13" ht="18" customHeight="1">
      <c r="E77" s="412"/>
      <c r="F77" s="412"/>
      <c r="I77" s="412"/>
      <c r="M77" s="412"/>
    </row>
    <row r="78" spans="5:13" ht="18" customHeight="1">
      <c r="E78" s="412"/>
      <c r="F78" s="412"/>
      <c r="I78" s="412"/>
      <c r="M78" s="412"/>
    </row>
    <row r="79" spans="5:13" ht="18" customHeight="1">
      <c r="E79" s="412"/>
      <c r="F79" s="412"/>
      <c r="I79" s="412"/>
      <c r="M79" s="412"/>
    </row>
    <row r="80" spans="5:13" ht="18" customHeight="1">
      <c r="E80" s="412"/>
      <c r="F80" s="412"/>
      <c r="I80" s="412"/>
      <c r="M80" s="412"/>
    </row>
    <row r="81" spans="5:13" ht="18" customHeight="1">
      <c r="E81" s="412"/>
      <c r="F81" s="412"/>
      <c r="I81" s="412"/>
      <c r="M81" s="412"/>
    </row>
    <row r="82" spans="5:13" ht="18" customHeight="1">
      <c r="E82" s="412"/>
      <c r="F82" s="412"/>
      <c r="I82" s="412"/>
      <c r="M82" s="412"/>
    </row>
    <row r="83" spans="5:13" ht="18" customHeight="1">
      <c r="E83" s="412"/>
      <c r="F83" s="412"/>
      <c r="I83" s="412"/>
      <c r="M83" s="412"/>
    </row>
    <row r="84" spans="5:13" ht="18" customHeight="1">
      <c r="E84" s="412"/>
      <c r="F84" s="412"/>
      <c r="I84" s="412"/>
      <c r="M84" s="412"/>
    </row>
    <row r="85" spans="5:13" ht="18" customHeight="1">
      <c r="E85" s="412"/>
      <c r="F85" s="412"/>
      <c r="I85" s="412"/>
      <c r="M85" s="412"/>
    </row>
    <row r="86" spans="5:13" ht="18" customHeight="1">
      <c r="E86" s="412"/>
      <c r="F86" s="412"/>
      <c r="I86" s="412"/>
      <c r="M86" s="412"/>
    </row>
    <row r="87" spans="5:13" ht="18" customHeight="1">
      <c r="E87" s="412"/>
      <c r="F87" s="412"/>
      <c r="I87" s="412"/>
      <c r="M87" s="412"/>
    </row>
    <row r="88" spans="5:13" ht="18" customHeight="1">
      <c r="E88" s="412"/>
      <c r="F88" s="412"/>
      <c r="I88" s="412"/>
      <c r="M88" s="412"/>
    </row>
    <row r="89" spans="5:13" ht="18" customHeight="1">
      <c r="E89" s="412"/>
      <c r="F89" s="412"/>
      <c r="I89" s="412"/>
      <c r="M89" s="412"/>
    </row>
    <row r="90" spans="5:13" ht="18" customHeight="1">
      <c r="E90" s="412"/>
      <c r="F90" s="412"/>
      <c r="I90" s="412"/>
      <c r="M90" s="412"/>
    </row>
    <row r="91" spans="5:13" ht="18" customHeight="1">
      <c r="E91" s="412"/>
      <c r="F91" s="412"/>
      <c r="I91" s="412"/>
      <c r="M91" s="412"/>
    </row>
    <row r="92" spans="5:13" ht="18" customHeight="1">
      <c r="E92" s="412"/>
      <c r="F92" s="412"/>
      <c r="I92" s="412"/>
      <c r="M92" s="412"/>
    </row>
    <row r="93" spans="5:13" ht="18" customHeight="1">
      <c r="E93" s="412"/>
      <c r="F93" s="412"/>
      <c r="I93" s="412"/>
      <c r="M93" s="412"/>
    </row>
    <row r="94" spans="5:13" ht="18" customHeight="1">
      <c r="E94" s="412"/>
      <c r="F94" s="412"/>
      <c r="I94" s="412"/>
      <c r="M94" s="412"/>
    </row>
    <row r="95" spans="5:13" ht="18" customHeight="1">
      <c r="E95" s="412"/>
      <c r="F95" s="412"/>
      <c r="I95" s="412"/>
      <c r="M95" s="412"/>
    </row>
    <row r="96" spans="5:13" ht="18" customHeight="1">
      <c r="E96" s="412"/>
      <c r="F96" s="412"/>
      <c r="I96" s="412"/>
      <c r="M96" s="412"/>
    </row>
    <row r="97" spans="5:13" ht="18" customHeight="1">
      <c r="E97" s="412"/>
      <c r="F97" s="412"/>
      <c r="I97" s="412"/>
      <c r="M97" s="412"/>
    </row>
    <row r="98" spans="5:13" ht="18" customHeight="1">
      <c r="E98" s="412"/>
      <c r="F98" s="412"/>
      <c r="I98" s="412"/>
      <c r="M98" s="412"/>
    </row>
    <row r="99" spans="5:13" ht="18" customHeight="1">
      <c r="E99" s="412"/>
      <c r="F99" s="412"/>
      <c r="I99" s="412"/>
      <c r="M99" s="412"/>
    </row>
    <row r="100" spans="5:13" ht="18" customHeight="1">
      <c r="E100" s="412"/>
      <c r="F100" s="412"/>
      <c r="I100" s="412"/>
      <c r="M100" s="412"/>
    </row>
    <row r="101" spans="5:13" ht="18" customHeight="1">
      <c r="E101" s="412"/>
      <c r="F101" s="412"/>
      <c r="I101" s="412"/>
      <c r="M101" s="412"/>
    </row>
    <row r="102" spans="5:13" ht="18" customHeight="1">
      <c r="E102" s="412"/>
      <c r="F102" s="412"/>
      <c r="I102" s="412"/>
      <c r="M102" s="412"/>
    </row>
    <row r="103" spans="5:13" ht="18" customHeight="1">
      <c r="E103" s="412"/>
      <c r="F103" s="412"/>
      <c r="I103" s="412"/>
      <c r="M103" s="412"/>
    </row>
    <row r="104" spans="5:13" ht="18" customHeight="1">
      <c r="E104" s="412"/>
      <c r="F104" s="412"/>
      <c r="I104" s="412"/>
      <c r="M104" s="412"/>
    </row>
    <row r="105" spans="5:13" ht="18" customHeight="1">
      <c r="E105" s="412"/>
      <c r="F105" s="412"/>
      <c r="I105" s="412"/>
      <c r="M105" s="412"/>
    </row>
    <row r="106" spans="5:13" ht="18" customHeight="1">
      <c r="E106" s="412"/>
      <c r="F106" s="412"/>
      <c r="I106" s="412"/>
      <c r="M106" s="412"/>
    </row>
    <row r="107" spans="5:13" ht="18" customHeight="1">
      <c r="E107" s="412"/>
      <c r="F107" s="412"/>
      <c r="I107" s="412"/>
      <c r="M107" s="412"/>
    </row>
    <row r="108" spans="5:13" ht="18" customHeight="1">
      <c r="E108" s="412"/>
      <c r="F108" s="412"/>
      <c r="I108" s="412"/>
      <c r="M108" s="412"/>
    </row>
    <row r="109" spans="5:13" ht="18" customHeight="1">
      <c r="E109" s="412"/>
      <c r="F109" s="412"/>
      <c r="I109" s="412"/>
      <c r="M109" s="412"/>
    </row>
    <row r="110" spans="5:13" ht="18" customHeight="1">
      <c r="E110" s="412"/>
      <c r="F110" s="412"/>
      <c r="I110" s="412"/>
      <c r="M110" s="412"/>
    </row>
    <row r="111" spans="5:13" ht="18" customHeight="1">
      <c r="E111" s="412"/>
      <c r="F111" s="412"/>
      <c r="I111" s="412"/>
      <c r="M111" s="412"/>
    </row>
    <row r="112" spans="5:13" ht="18" customHeight="1">
      <c r="E112" s="412"/>
      <c r="F112" s="412"/>
      <c r="I112" s="412"/>
      <c r="M112" s="412"/>
    </row>
    <row r="113" spans="5:13" ht="18" customHeight="1">
      <c r="E113" s="412"/>
      <c r="F113" s="412"/>
      <c r="I113" s="412"/>
      <c r="M113" s="412"/>
    </row>
    <row r="114" spans="5:13" ht="18" customHeight="1">
      <c r="E114" s="412"/>
      <c r="F114" s="412"/>
      <c r="I114" s="412"/>
      <c r="M114" s="412"/>
    </row>
    <row r="115" spans="5:13" ht="18" customHeight="1">
      <c r="E115" s="412"/>
      <c r="F115" s="412"/>
      <c r="I115" s="412"/>
      <c r="M115" s="412"/>
    </row>
    <row r="116" spans="5:13" ht="18" customHeight="1">
      <c r="E116" s="412"/>
      <c r="F116" s="412"/>
      <c r="I116" s="412"/>
      <c r="M116" s="412"/>
    </row>
    <row r="117" spans="5:13" ht="18" customHeight="1">
      <c r="E117" s="412"/>
      <c r="F117" s="412"/>
      <c r="I117" s="412"/>
      <c r="M117" s="412"/>
    </row>
    <row r="118" spans="5:13" ht="18" customHeight="1">
      <c r="E118" s="412"/>
      <c r="F118" s="412"/>
      <c r="I118" s="412"/>
      <c r="M118" s="412"/>
    </row>
    <row r="119" spans="5:13" ht="18" customHeight="1">
      <c r="E119" s="412"/>
      <c r="F119" s="412"/>
      <c r="I119" s="412"/>
      <c r="M119" s="412"/>
    </row>
    <row r="120" spans="5:13" ht="18" customHeight="1">
      <c r="E120" s="412"/>
      <c r="F120" s="412"/>
      <c r="I120" s="412"/>
      <c r="M120" s="412"/>
    </row>
    <row r="121" spans="5:13" ht="18" customHeight="1">
      <c r="E121" s="412"/>
      <c r="F121" s="412"/>
      <c r="I121" s="412"/>
      <c r="M121" s="412"/>
    </row>
    <row r="122" spans="5:13" ht="18" customHeight="1">
      <c r="E122" s="412"/>
      <c r="F122" s="412"/>
      <c r="I122" s="412"/>
      <c r="M122" s="412"/>
    </row>
    <row r="123" spans="5:13" ht="18" customHeight="1">
      <c r="E123" s="412"/>
      <c r="F123" s="412"/>
      <c r="I123" s="412"/>
      <c r="M123" s="412"/>
    </row>
    <row r="124" spans="5:13" ht="18" customHeight="1">
      <c r="E124" s="412"/>
      <c r="F124" s="412"/>
      <c r="I124" s="412"/>
      <c r="M124" s="412"/>
    </row>
    <row r="125" spans="5:13" ht="18" customHeight="1">
      <c r="E125" s="412"/>
      <c r="F125" s="412"/>
      <c r="I125" s="412"/>
      <c r="M125" s="412"/>
    </row>
    <row r="126" spans="5:13" ht="18" customHeight="1">
      <c r="E126" s="412"/>
      <c r="F126" s="412"/>
      <c r="I126" s="412"/>
      <c r="M126" s="412"/>
    </row>
    <row r="127" spans="5:13" ht="18" customHeight="1">
      <c r="E127" s="412"/>
      <c r="F127" s="412"/>
      <c r="I127" s="412"/>
      <c r="M127" s="412"/>
    </row>
    <row r="128" spans="5:13" ht="18" customHeight="1">
      <c r="E128" s="412"/>
      <c r="F128" s="412"/>
      <c r="I128" s="412"/>
      <c r="M128" s="412"/>
    </row>
    <row r="129" spans="5:13" ht="18" customHeight="1">
      <c r="E129" s="412"/>
      <c r="F129" s="412"/>
      <c r="I129" s="412"/>
      <c r="M129" s="412"/>
    </row>
    <row r="130" spans="5:13" ht="18" customHeight="1">
      <c r="E130" s="412"/>
      <c r="F130" s="412"/>
      <c r="I130" s="412"/>
      <c r="M130" s="412"/>
    </row>
    <row r="131" spans="5:13" ht="18" customHeight="1">
      <c r="E131" s="412"/>
      <c r="F131" s="412"/>
      <c r="I131" s="412"/>
      <c r="M131" s="412"/>
    </row>
    <row r="132" spans="5:13" ht="18" customHeight="1">
      <c r="E132" s="412"/>
      <c r="F132" s="412"/>
      <c r="I132" s="412"/>
      <c r="M132" s="412"/>
    </row>
    <row r="133" spans="5:13" ht="18" customHeight="1">
      <c r="E133" s="412"/>
      <c r="F133" s="412"/>
      <c r="I133" s="412"/>
      <c r="M133" s="412"/>
    </row>
    <row r="134" spans="5:13" ht="18" customHeight="1">
      <c r="E134" s="412"/>
      <c r="F134" s="412"/>
      <c r="I134" s="412"/>
      <c r="M134" s="412"/>
    </row>
    <row r="135" spans="5:13" ht="18" customHeight="1">
      <c r="E135" s="412"/>
      <c r="F135" s="412"/>
      <c r="I135" s="412"/>
      <c r="M135" s="412"/>
    </row>
    <row r="136" spans="5:13" ht="18" customHeight="1">
      <c r="E136" s="412"/>
      <c r="F136" s="412"/>
      <c r="I136" s="412"/>
      <c r="M136" s="412"/>
    </row>
    <row r="137" spans="5:13" ht="18" customHeight="1">
      <c r="E137" s="412"/>
      <c r="F137" s="412"/>
      <c r="I137" s="412"/>
      <c r="M137" s="412"/>
    </row>
    <row r="138" spans="5:13" ht="18" customHeight="1">
      <c r="E138" s="412"/>
      <c r="F138" s="412"/>
      <c r="I138" s="412"/>
      <c r="M138" s="412"/>
    </row>
    <row r="139" spans="5:13" ht="18" customHeight="1">
      <c r="E139" s="412"/>
      <c r="F139" s="412"/>
      <c r="I139" s="412"/>
      <c r="M139" s="412"/>
    </row>
    <row r="140" spans="5:13" ht="18" customHeight="1">
      <c r="E140" s="412"/>
      <c r="F140" s="412"/>
      <c r="I140" s="412"/>
      <c r="M140" s="412"/>
    </row>
    <row r="141" spans="5:13" ht="18" customHeight="1">
      <c r="E141" s="412"/>
      <c r="F141" s="412"/>
      <c r="I141" s="412"/>
      <c r="M141" s="412"/>
    </row>
    <row r="142" spans="5:13" ht="18" customHeight="1">
      <c r="E142" s="412"/>
      <c r="F142" s="412"/>
      <c r="I142" s="412"/>
      <c r="M142" s="412"/>
    </row>
    <row r="143" spans="5:13" ht="18" customHeight="1">
      <c r="E143" s="412"/>
      <c r="F143" s="412"/>
      <c r="I143" s="412"/>
      <c r="M143" s="412"/>
    </row>
    <row r="144" spans="5:13" ht="18" customHeight="1">
      <c r="E144" s="412"/>
      <c r="F144" s="412"/>
      <c r="I144" s="412"/>
      <c r="M144" s="412"/>
    </row>
    <row r="145" spans="5:13" ht="18" customHeight="1">
      <c r="E145" s="412"/>
      <c r="F145" s="412"/>
      <c r="I145" s="412"/>
      <c r="M145" s="412"/>
    </row>
    <row r="146" spans="5:13" ht="18" customHeight="1">
      <c r="E146" s="412"/>
      <c r="F146" s="412"/>
      <c r="I146" s="412"/>
      <c r="M146" s="412"/>
    </row>
    <row r="147" spans="5:13" ht="18" customHeight="1">
      <c r="E147" s="412"/>
      <c r="F147" s="412"/>
      <c r="I147" s="412"/>
      <c r="M147" s="412"/>
    </row>
    <row r="148" spans="5:13" ht="18" customHeight="1">
      <c r="E148" s="412"/>
      <c r="F148" s="412"/>
      <c r="I148" s="412"/>
      <c r="M148" s="412"/>
    </row>
    <row r="149" spans="5:13" ht="18" customHeight="1">
      <c r="E149" s="412"/>
      <c r="F149" s="412"/>
      <c r="I149" s="412"/>
      <c r="M149" s="412"/>
    </row>
    <row r="150" spans="5:13" ht="18" customHeight="1">
      <c r="E150" s="412"/>
      <c r="F150" s="412"/>
      <c r="I150" s="412"/>
      <c r="M150" s="412"/>
    </row>
    <row r="151" spans="5:13" ht="18" customHeight="1">
      <c r="E151" s="412"/>
      <c r="F151" s="412"/>
      <c r="I151" s="412"/>
      <c r="M151" s="412"/>
    </row>
    <row r="152" spans="5:13" ht="18" customHeight="1">
      <c r="E152" s="412"/>
      <c r="F152" s="412"/>
      <c r="I152" s="412"/>
      <c r="M152" s="412"/>
    </row>
    <row r="153" spans="5:13" ht="18" customHeight="1">
      <c r="E153" s="412"/>
      <c r="F153" s="412"/>
      <c r="I153" s="412"/>
      <c r="M153" s="412"/>
    </row>
    <row r="154" spans="5:13" ht="18" customHeight="1">
      <c r="E154" s="412"/>
      <c r="F154" s="412"/>
      <c r="I154" s="412"/>
      <c r="M154" s="412"/>
    </row>
    <row r="155" spans="5:13" ht="18" customHeight="1">
      <c r="E155" s="412"/>
      <c r="F155" s="412"/>
      <c r="I155" s="412"/>
      <c r="M155" s="412"/>
    </row>
  </sheetData>
  <mergeCells count="13">
    <mergeCell ref="J1:M1"/>
    <mergeCell ref="A3:M3"/>
    <mergeCell ref="A5:D5"/>
    <mergeCell ref="A6:A8"/>
    <mergeCell ref="B6:B8"/>
    <mergeCell ref="C6:C8"/>
    <mergeCell ref="D6:D8"/>
    <mergeCell ref="E6:E8"/>
    <mergeCell ref="F6:F8"/>
    <mergeCell ref="G7:G8"/>
    <mergeCell ref="H7:L7"/>
    <mergeCell ref="M7:M8"/>
    <mergeCell ref="A27:D27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N92"/>
  <sheetViews>
    <sheetView showGridLines="0" defaultGridColor="0" view="pageBreakPreview" zoomScale="80" zoomScaleSheetLayoutView="80" colorId="15" workbookViewId="0" topLeftCell="A68">
      <selection activeCell="H87" activeCellId="1" sqref="A1:E27 H87"/>
    </sheetView>
  </sheetViews>
  <sheetFormatPr defaultColWidth="11.00390625" defaultRowHeight="12.75"/>
  <cols>
    <col min="1" max="1" width="6.75390625" style="570" customWidth="1"/>
    <col min="2" max="2" width="9.25390625" style="261" customWidth="1"/>
    <col min="3" max="3" width="8.75390625" style="261" customWidth="1"/>
    <col min="4" max="4" width="45.75390625" style="494" customWidth="1"/>
    <col min="5" max="6" width="12.75390625" style="494" customWidth="1"/>
    <col min="7" max="7" width="0" style="495" hidden="1" customWidth="1"/>
    <col min="8" max="8" width="10.75390625" style="495" customWidth="1"/>
    <col min="9" max="246" width="11.50390625" style="495" customWidth="1"/>
    <col min="247" max="249" width="11.50390625" style="571" customWidth="1"/>
  </cols>
  <sheetData>
    <row r="1" spans="1:8" ht="43.5" customHeight="1">
      <c r="A1"/>
      <c r="B1" s="5"/>
      <c r="C1" s="5"/>
      <c r="D1" s="5"/>
      <c r="E1" s="6" t="s">
        <v>453</v>
      </c>
      <c r="F1" s="6"/>
      <c r="G1" s="6"/>
      <c r="H1" s="6"/>
    </row>
    <row r="2" spans="1:8" ht="23.25" customHeight="1">
      <c r="A2" s="572"/>
      <c r="B2" s="572"/>
      <c r="C2" s="572"/>
      <c r="D2" s="572"/>
      <c r="E2" s="572"/>
      <c r="F2" s="572"/>
      <c r="G2" s="572"/>
      <c r="H2" s="572"/>
    </row>
    <row r="3" spans="1:8" ht="19.5">
      <c r="A3" s="573" t="s">
        <v>454</v>
      </c>
      <c r="B3" s="573"/>
      <c r="C3" s="573"/>
      <c r="D3" s="573"/>
      <c r="E3" s="573"/>
      <c r="F3" s="573"/>
      <c r="G3" s="573"/>
      <c r="H3" s="573"/>
    </row>
    <row r="4" spans="1:8" ht="15">
      <c r="A4" s="574" t="s">
        <v>455</v>
      </c>
      <c r="B4" s="574"/>
      <c r="C4" s="574"/>
      <c r="D4" s="574"/>
      <c r="E4" s="574"/>
      <c r="F4" s="574"/>
      <c r="G4" s="574"/>
      <c r="H4" s="574"/>
    </row>
    <row r="5" spans="1:8" ht="18.75" customHeight="1">
      <c r="A5" s="575" t="s">
        <v>456</v>
      </c>
      <c r="B5" s="575"/>
      <c r="C5" s="575"/>
      <c r="D5" s="575"/>
      <c r="E5" s="575"/>
      <c r="F5" s="575"/>
      <c r="G5" s="575"/>
      <c r="H5" s="575"/>
    </row>
    <row r="6" spans="1:8" ht="19.5" customHeight="1">
      <c r="A6" s="575"/>
      <c r="B6" s="575"/>
      <c r="C6" s="575"/>
      <c r="D6" s="575"/>
      <c r="E6" s="575"/>
      <c r="F6" s="575"/>
      <c r="G6" s="575"/>
      <c r="H6" s="575"/>
    </row>
    <row r="7" spans="1:8" ht="12" customHeight="1">
      <c r="A7" s="576"/>
      <c r="B7" s="576"/>
      <c r="C7" s="576"/>
      <c r="D7" s="576"/>
      <c r="E7"/>
      <c r="F7" s="577" t="s">
        <v>2</v>
      </c>
      <c r="G7" s="577"/>
      <c r="H7" s="577"/>
    </row>
    <row r="8" spans="1:248" s="581" customFormat="1" ht="39.75" customHeight="1">
      <c r="A8" s="578" t="s">
        <v>3</v>
      </c>
      <c r="B8" s="156" t="s">
        <v>32</v>
      </c>
      <c r="C8" s="156" t="s">
        <v>33</v>
      </c>
      <c r="D8" s="579" t="s">
        <v>457</v>
      </c>
      <c r="E8" s="579" t="s">
        <v>5</v>
      </c>
      <c r="F8" s="579" t="s">
        <v>6</v>
      </c>
      <c r="G8" s="118"/>
      <c r="H8" s="580" t="s">
        <v>7</v>
      </c>
      <c r="IM8" s="195"/>
      <c r="IN8" s="195"/>
    </row>
    <row r="9" spans="1:248" s="581" customFormat="1" ht="15.75" customHeight="1">
      <c r="A9" s="582" t="s">
        <v>228</v>
      </c>
      <c r="B9" s="583"/>
      <c r="C9" s="583"/>
      <c r="D9" s="584" t="s">
        <v>458</v>
      </c>
      <c r="E9" s="450">
        <f>SUM(E11,E14)</f>
        <v>143000</v>
      </c>
      <c r="F9" s="450">
        <f>SUM(F14)</f>
        <v>20935</v>
      </c>
      <c r="G9" s="450"/>
      <c r="H9" s="585">
        <f>(F9/E9)*100</f>
        <v>14.63986013986014</v>
      </c>
      <c r="IM9" s="195"/>
      <c r="IN9" s="195"/>
    </row>
    <row r="10" spans="1:248" s="581" customFormat="1" ht="15.75" customHeight="1">
      <c r="A10" s="586"/>
      <c r="B10" s="587">
        <v>60013</v>
      </c>
      <c r="C10" s="587"/>
      <c r="D10" s="588" t="s">
        <v>267</v>
      </c>
      <c r="E10" s="589">
        <f>E11</f>
        <v>115000</v>
      </c>
      <c r="F10" s="589">
        <f>F11</f>
        <v>0</v>
      </c>
      <c r="G10" s="589"/>
      <c r="H10" s="590">
        <f>(F10/E10)*100</f>
        <v>0</v>
      </c>
      <c r="IM10" s="195"/>
      <c r="IN10" s="195"/>
    </row>
    <row r="11" spans="1:248" s="581" customFormat="1" ht="60" customHeight="1">
      <c r="A11" s="586"/>
      <c r="B11" s="587"/>
      <c r="C11" s="591">
        <v>6630</v>
      </c>
      <c r="D11" s="592" t="s">
        <v>268</v>
      </c>
      <c r="E11" s="593">
        <f>E12+E13</f>
        <v>115000</v>
      </c>
      <c r="F11" s="593">
        <f>F12+F13</f>
        <v>0</v>
      </c>
      <c r="G11" s="593"/>
      <c r="H11" s="594">
        <f>(F11/E11)*100</f>
        <v>0</v>
      </c>
      <c r="IM11" s="195"/>
      <c r="IN11" s="195"/>
    </row>
    <row r="12" spans="1:248" s="581" customFormat="1" ht="13.5">
      <c r="A12" s="586"/>
      <c r="B12" s="587"/>
      <c r="C12" s="591"/>
      <c r="D12" s="592" t="s">
        <v>459</v>
      </c>
      <c r="E12" s="593">
        <v>100000</v>
      </c>
      <c r="F12" s="593">
        <v>0</v>
      </c>
      <c r="G12" s="593"/>
      <c r="H12" s="594">
        <f>(F12/E12)*100</f>
        <v>0</v>
      </c>
      <c r="IM12" s="195"/>
      <c r="IN12" s="195"/>
    </row>
    <row r="13" spans="1:248" s="581" customFormat="1" ht="13.5">
      <c r="A13" s="586"/>
      <c r="B13" s="587"/>
      <c r="C13" s="591"/>
      <c r="D13" s="592" t="s">
        <v>460</v>
      </c>
      <c r="E13" s="593">
        <v>15000</v>
      </c>
      <c r="F13" s="593">
        <v>0</v>
      </c>
      <c r="G13" s="593"/>
      <c r="H13" s="594">
        <f>(F13/E13)*100</f>
        <v>0</v>
      </c>
      <c r="IM13" s="195"/>
      <c r="IN13" s="195"/>
    </row>
    <row r="14" spans="1:248" s="581" customFormat="1" ht="15.75" customHeight="1">
      <c r="A14" s="586"/>
      <c r="B14" s="587">
        <v>60014</v>
      </c>
      <c r="C14" s="591"/>
      <c r="D14" s="588" t="s">
        <v>461</v>
      </c>
      <c r="E14" s="589">
        <f>SUM(E15)</f>
        <v>28000</v>
      </c>
      <c r="F14" s="589">
        <f>SUM(F15)</f>
        <v>20935</v>
      </c>
      <c r="G14" s="593"/>
      <c r="H14" s="594">
        <f>(F14/E14)*100</f>
        <v>74.76785714285714</v>
      </c>
      <c r="IM14" s="195"/>
      <c r="IN14" s="195"/>
    </row>
    <row r="15" spans="1:248" s="581" customFormat="1" ht="60" customHeight="1">
      <c r="A15" s="586"/>
      <c r="B15" s="587"/>
      <c r="C15" s="591">
        <v>6300</v>
      </c>
      <c r="D15" s="592" t="s">
        <v>462</v>
      </c>
      <c r="E15" s="593">
        <f>E16</f>
        <v>28000</v>
      </c>
      <c r="F15" s="593">
        <f>F16</f>
        <v>20935</v>
      </c>
      <c r="G15" s="593"/>
      <c r="H15" s="594">
        <f>(F15/E15)*100</f>
        <v>74.76785714285714</v>
      </c>
      <c r="IM15" s="195"/>
      <c r="IN15" s="195"/>
    </row>
    <row r="16" spans="1:248" s="581" customFormat="1" ht="26.25">
      <c r="A16" s="586"/>
      <c r="B16" s="587"/>
      <c r="C16" s="591"/>
      <c r="D16" s="592" t="s">
        <v>463</v>
      </c>
      <c r="E16" s="593">
        <v>28000</v>
      </c>
      <c r="F16" s="593">
        <v>20935</v>
      </c>
      <c r="G16" s="593"/>
      <c r="H16" s="594">
        <f>(F16/E16)*100</f>
        <v>74.76785714285714</v>
      </c>
      <c r="IM16" s="195"/>
      <c r="IN16" s="195"/>
    </row>
    <row r="17" spans="1:248" s="598" customFormat="1" ht="15.75" customHeight="1">
      <c r="A17" s="595" t="s">
        <v>16</v>
      </c>
      <c r="B17" s="596"/>
      <c r="C17" s="596"/>
      <c r="D17" s="597" t="s">
        <v>464</v>
      </c>
      <c r="E17" s="450">
        <f>SUM(E18,E23,E26)</f>
        <v>321225</v>
      </c>
      <c r="F17" s="450">
        <f>SUM(F18,F23,F26)</f>
        <v>136739.88</v>
      </c>
      <c r="G17" s="463"/>
      <c r="H17" s="585">
        <f>(F17/E17)*100</f>
        <v>42.56825589540042</v>
      </c>
      <c r="IM17" s="571"/>
      <c r="IN17" s="571"/>
    </row>
    <row r="18" spans="1:248" s="598" customFormat="1" ht="15.75" customHeight="1">
      <c r="A18" s="599"/>
      <c r="B18" s="600">
        <v>80104</v>
      </c>
      <c r="C18" s="600"/>
      <c r="D18" s="601" t="s">
        <v>465</v>
      </c>
      <c r="E18" s="589">
        <f>SUM(E19)</f>
        <v>307725</v>
      </c>
      <c r="F18" s="589">
        <f>SUM(F19)</f>
        <v>130598.9</v>
      </c>
      <c r="G18" s="463"/>
      <c r="H18" s="590">
        <f>(F18/E18)*100</f>
        <v>42.44013323584369</v>
      </c>
      <c r="IM18" s="571"/>
      <c r="IN18" s="571"/>
    </row>
    <row r="19" spans="1:248" s="598" customFormat="1" ht="34.5" customHeight="1">
      <c r="A19" s="599"/>
      <c r="B19" s="591"/>
      <c r="C19" s="591">
        <v>2540</v>
      </c>
      <c r="D19" s="602" t="s">
        <v>466</v>
      </c>
      <c r="E19" s="593">
        <v>307725</v>
      </c>
      <c r="F19" s="593">
        <v>130598.9</v>
      </c>
      <c r="G19" s="463"/>
      <c r="H19" s="594">
        <f>(F19/E19)*100</f>
        <v>42.44013323584369</v>
      </c>
      <c r="IM19" s="571"/>
      <c r="IN19" s="571"/>
    </row>
    <row r="20" spans="1:248" s="598" customFormat="1" ht="15" customHeight="1">
      <c r="A20" s="599"/>
      <c r="B20" s="591"/>
      <c r="C20" s="591"/>
      <c r="D20" s="602" t="s">
        <v>467</v>
      </c>
      <c r="E20" s="593">
        <v>46800</v>
      </c>
      <c r="F20" s="593">
        <v>21322.78</v>
      </c>
      <c r="G20" s="463"/>
      <c r="H20" s="594">
        <f>(F20/E20)*100</f>
        <v>45.56149572649573</v>
      </c>
      <c r="IM20" s="571"/>
      <c r="IN20" s="571"/>
    </row>
    <row r="21" spans="1:248" s="598" customFormat="1" ht="15" customHeight="1">
      <c r="A21" s="599"/>
      <c r="B21" s="591"/>
      <c r="C21" s="591" t="s">
        <v>468</v>
      </c>
      <c r="D21" s="602" t="s">
        <v>469</v>
      </c>
      <c r="E21" s="593">
        <v>28080</v>
      </c>
      <c r="F21" s="593">
        <v>14148.98</v>
      </c>
      <c r="G21" s="463"/>
      <c r="H21" s="594">
        <f>(F21/E21)*100</f>
        <v>50.38810541310541</v>
      </c>
      <c r="IM21" s="571"/>
      <c r="IN21" s="571"/>
    </row>
    <row r="22" spans="1:248" s="598" customFormat="1" ht="15" customHeight="1">
      <c r="A22" s="599"/>
      <c r="B22" s="591"/>
      <c r="C22" s="591"/>
      <c r="D22" s="602" t="s">
        <v>470</v>
      </c>
      <c r="E22" s="593">
        <v>232845</v>
      </c>
      <c r="F22" s="593">
        <v>95127.14</v>
      </c>
      <c r="G22" s="463"/>
      <c r="H22" s="594">
        <f>(F22/E22)*100</f>
        <v>40.85427644999893</v>
      </c>
      <c r="IM22" s="571"/>
      <c r="IN22" s="571"/>
    </row>
    <row r="23" spans="1:248" s="598" customFormat="1" ht="15" customHeight="1">
      <c r="A23" s="599"/>
      <c r="B23" s="600">
        <v>80110</v>
      </c>
      <c r="C23" s="591"/>
      <c r="D23" s="601" t="s">
        <v>40</v>
      </c>
      <c r="E23" s="589">
        <f>E24</f>
        <v>10500</v>
      </c>
      <c r="F23" s="589">
        <f>F24</f>
        <v>4640.98</v>
      </c>
      <c r="G23" s="463"/>
      <c r="H23" s="590">
        <f>(F23/E23)*100</f>
        <v>44.19980952380952</v>
      </c>
      <c r="IM23" s="571"/>
      <c r="IN23" s="571"/>
    </row>
    <row r="24" spans="1:248" s="598" customFormat="1" ht="51.75">
      <c r="A24" s="599"/>
      <c r="B24" s="600"/>
      <c r="C24" s="591">
        <v>6620</v>
      </c>
      <c r="D24" s="485" t="s">
        <v>270</v>
      </c>
      <c r="E24" s="593">
        <f>E25</f>
        <v>10500</v>
      </c>
      <c r="F24" s="593">
        <f>F25</f>
        <v>4640.98</v>
      </c>
      <c r="G24" s="463"/>
      <c r="H24" s="594">
        <f>(F24/E24)*100</f>
        <v>44.19980952380952</v>
      </c>
      <c r="IM24" s="571"/>
      <c r="IN24" s="571"/>
    </row>
    <row r="25" spans="1:248" s="598" customFormat="1" ht="26.25">
      <c r="A25" s="599"/>
      <c r="B25" s="600"/>
      <c r="C25" s="591"/>
      <c r="D25" s="603" t="s">
        <v>471</v>
      </c>
      <c r="E25" s="593">
        <v>10500</v>
      </c>
      <c r="F25" s="593">
        <v>4640.98</v>
      </c>
      <c r="G25" s="457"/>
      <c r="H25" s="594">
        <f>(F25/E25)*100</f>
        <v>44.19980952380952</v>
      </c>
      <c r="IM25" s="571"/>
      <c r="IN25" s="571"/>
    </row>
    <row r="26" spans="1:248" s="598" customFormat="1" ht="15" customHeight="1">
      <c r="A26" s="599"/>
      <c r="B26" s="600">
        <v>80195</v>
      </c>
      <c r="C26" s="591"/>
      <c r="D26" s="601" t="s">
        <v>40</v>
      </c>
      <c r="E26" s="589">
        <v>3000</v>
      </c>
      <c r="F26" s="589">
        <v>1500</v>
      </c>
      <c r="G26" s="463"/>
      <c r="H26" s="590">
        <f>(F26/E26)*100</f>
        <v>50</v>
      </c>
      <c r="IM26" s="571"/>
      <c r="IN26" s="571"/>
    </row>
    <row r="27" spans="1:248" s="598" customFormat="1" ht="45" customHeight="1">
      <c r="A27" s="599"/>
      <c r="B27" s="600"/>
      <c r="C27" s="591">
        <v>2820</v>
      </c>
      <c r="D27" s="603" t="s">
        <v>472</v>
      </c>
      <c r="E27" s="593">
        <v>3000</v>
      </c>
      <c r="F27" s="593">
        <v>1500</v>
      </c>
      <c r="G27" s="463"/>
      <c r="H27" s="594">
        <f>(F27/E27)*100</f>
        <v>50</v>
      </c>
      <c r="IM27" s="571"/>
      <c r="IN27" s="571"/>
    </row>
    <row r="28" spans="1:248" s="598" customFormat="1" ht="13.5">
      <c r="A28" s="599"/>
      <c r="B28" s="600"/>
      <c r="C28" s="591"/>
      <c r="D28" s="603" t="s">
        <v>473</v>
      </c>
      <c r="E28" s="593">
        <v>3000</v>
      </c>
      <c r="F28" s="593">
        <v>1500</v>
      </c>
      <c r="G28" s="457"/>
      <c r="H28" s="594">
        <f>(F28/E28)*100</f>
        <v>50</v>
      </c>
      <c r="IM28" s="571"/>
      <c r="IN28" s="571"/>
    </row>
    <row r="29" spans="1:8" ht="13.5">
      <c r="A29" s="595" t="s">
        <v>238</v>
      </c>
      <c r="B29" s="596"/>
      <c r="C29" s="596"/>
      <c r="D29" s="604" t="s">
        <v>474</v>
      </c>
      <c r="E29" s="449">
        <f>SUM(E30,E37)</f>
        <v>105000</v>
      </c>
      <c r="F29" s="449">
        <f>SUM(F30,F37)</f>
        <v>42440</v>
      </c>
      <c r="G29" s="605"/>
      <c r="H29" s="585">
        <f>(F29/E29)*100</f>
        <v>40.41904761904762</v>
      </c>
    </row>
    <row r="30" spans="1:8" ht="15.75" customHeight="1">
      <c r="A30" s="606"/>
      <c r="B30" s="607">
        <v>85153</v>
      </c>
      <c r="C30" s="607"/>
      <c r="D30" s="608" t="s">
        <v>475</v>
      </c>
      <c r="E30" s="465">
        <f>E31+E33</f>
        <v>40000</v>
      </c>
      <c r="F30" s="465">
        <f>F31+F33</f>
        <v>18250</v>
      </c>
      <c r="G30" s="440"/>
      <c r="H30" s="590">
        <f>(F30/E30)*100</f>
        <v>45.625</v>
      </c>
    </row>
    <row r="31" spans="1:8" ht="45" customHeight="1">
      <c r="A31" s="609"/>
      <c r="B31" s="607"/>
      <c r="C31" s="610">
        <v>2820</v>
      </c>
      <c r="D31" s="611" t="s">
        <v>476</v>
      </c>
      <c r="E31" s="612">
        <f>E32</f>
        <v>20000</v>
      </c>
      <c r="F31" s="612">
        <f>F32</f>
        <v>12000</v>
      </c>
      <c r="G31" s="445"/>
      <c r="H31" s="594">
        <f>(F31/E31)*100</f>
        <v>60</v>
      </c>
    </row>
    <row r="32" spans="1:8" ht="13.5">
      <c r="A32" s="609"/>
      <c r="B32" s="607"/>
      <c r="C32" s="610"/>
      <c r="D32" s="611" t="s">
        <v>477</v>
      </c>
      <c r="E32" s="612">
        <v>20000</v>
      </c>
      <c r="F32" s="612">
        <v>12000</v>
      </c>
      <c r="G32" s="445"/>
      <c r="H32" s="594">
        <f>(F32/E32)*100</f>
        <v>60</v>
      </c>
    </row>
    <row r="33" spans="1:8" ht="60" customHeight="1">
      <c r="A33" s="609"/>
      <c r="B33" s="607"/>
      <c r="C33" s="610">
        <v>2830</v>
      </c>
      <c r="D33" s="611" t="s">
        <v>378</v>
      </c>
      <c r="E33" s="612">
        <f>E32</f>
        <v>20000</v>
      </c>
      <c r="F33" s="612">
        <f>F34</f>
        <v>6250</v>
      </c>
      <c r="G33" s="445"/>
      <c r="H33" s="594">
        <f>(F33/E33)*100</f>
        <v>31.25</v>
      </c>
    </row>
    <row r="34" spans="1:8" ht="13.5">
      <c r="A34" s="609"/>
      <c r="B34" s="607"/>
      <c r="C34" s="610"/>
      <c r="D34" s="611" t="s">
        <v>478</v>
      </c>
      <c r="E34" s="612">
        <v>20000</v>
      </c>
      <c r="F34" s="612">
        <v>6250</v>
      </c>
      <c r="G34" s="445"/>
      <c r="H34" s="594">
        <f>(F34/E34)*100</f>
        <v>31.25</v>
      </c>
    </row>
    <row r="35" spans="1:8" ht="13.5">
      <c r="A35" s="613"/>
      <c r="B35" s="614"/>
      <c r="C35" s="615"/>
      <c r="D35" s="616"/>
      <c r="E35" s="617"/>
      <c r="F35" s="617"/>
      <c r="G35" s="618"/>
      <c r="H35" s="619"/>
    </row>
    <row r="36" spans="1:8" ht="13.5">
      <c r="A36" s="613"/>
      <c r="B36" s="614"/>
      <c r="C36" s="615"/>
      <c r="D36" s="616"/>
      <c r="E36" s="617"/>
      <c r="F36" s="617"/>
      <c r="G36" s="618"/>
      <c r="H36" s="619" t="s">
        <v>479</v>
      </c>
    </row>
    <row r="37" spans="1:8" ht="15.75" customHeight="1">
      <c r="A37" s="609"/>
      <c r="B37" s="607">
        <v>85154</v>
      </c>
      <c r="C37" s="610"/>
      <c r="D37" s="620" t="s">
        <v>376</v>
      </c>
      <c r="E37" s="465">
        <f>SUM(E38+E40+E42)</f>
        <v>65000</v>
      </c>
      <c r="F37" s="465">
        <f>SUM(F38+F40+F42)</f>
        <v>24190</v>
      </c>
      <c r="G37" s="445"/>
      <c r="H37" s="590">
        <f>(F37/E37)*100</f>
        <v>37.215384615384615</v>
      </c>
    </row>
    <row r="38" spans="1:8" ht="49.5" customHeight="1">
      <c r="A38" s="609"/>
      <c r="B38" s="607"/>
      <c r="C38" s="610">
        <v>2310</v>
      </c>
      <c r="D38" s="611" t="s">
        <v>476</v>
      </c>
      <c r="E38" s="612">
        <f>E39</f>
        <v>15000</v>
      </c>
      <c r="F38" s="612">
        <f>F39</f>
        <v>5940</v>
      </c>
      <c r="G38" s="612">
        <f>G39</f>
        <v>0</v>
      </c>
      <c r="H38" s="612">
        <f>H39</f>
        <v>39.6</v>
      </c>
    </row>
    <row r="39" spans="1:8" ht="13.5">
      <c r="A39" s="609"/>
      <c r="B39" s="607"/>
      <c r="C39" s="610"/>
      <c r="D39" s="611" t="s">
        <v>480</v>
      </c>
      <c r="E39" s="612">
        <v>15000</v>
      </c>
      <c r="F39" s="612">
        <v>5940</v>
      </c>
      <c r="G39" s="445"/>
      <c r="H39" s="594">
        <f>(F39/E39)*100</f>
        <v>39.6</v>
      </c>
    </row>
    <row r="40" spans="1:8" ht="49.5" customHeight="1">
      <c r="A40" s="609"/>
      <c r="B40" s="607"/>
      <c r="C40" s="610">
        <v>2820</v>
      </c>
      <c r="D40" s="611" t="s">
        <v>476</v>
      </c>
      <c r="E40" s="612">
        <f>E41</f>
        <v>20000</v>
      </c>
      <c r="F40" s="612">
        <f>F41</f>
        <v>12000</v>
      </c>
      <c r="G40" s="445"/>
      <c r="H40" s="594">
        <f>(F40/E40)*100</f>
        <v>60</v>
      </c>
    </row>
    <row r="41" spans="1:8" ht="13.5">
      <c r="A41" s="609"/>
      <c r="B41" s="607"/>
      <c r="C41" s="610"/>
      <c r="D41" s="611" t="s">
        <v>477</v>
      </c>
      <c r="E41" s="612">
        <v>20000</v>
      </c>
      <c r="F41" s="612">
        <v>12000</v>
      </c>
      <c r="G41" s="445"/>
      <c r="H41" s="594">
        <f>(F41/E41)*100</f>
        <v>60</v>
      </c>
    </row>
    <row r="42" spans="1:8" ht="60" customHeight="1">
      <c r="A42" s="609"/>
      <c r="B42" s="607"/>
      <c r="C42" s="610">
        <v>2830</v>
      </c>
      <c r="D42" s="611" t="s">
        <v>378</v>
      </c>
      <c r="E42" s="612">
        <f>E43</f>
        <v>30000</v>
      </c>
      <c r="F42" s="612">
        <f>F43</f>
        <v>6250</v>
      </c>
      <c r="G42" s="445"/>
      <c r="H42" s="594">
        <f>(F42/E42)*100</f>
        <v>20.833333333333336</v>
      </c>
    </row>
    <row r="43" spans="1:8" ht="13.5">
      <c r="A43" s="609"/>
      <c r="B43" s="607"/>
      <c r="C43" s="610"/>
      <c r="D43" s="611" t="s">
        <v>478</v>
      </c>
      <c r="E43" s="612">
        <v>30000</v>
      </c>
      <c r="F43" s="612">
        <v>6250</v>
      </c>
      <c r="G43" s="445"/>
      <c r="H43" s="594">
        <f>(F43/E43)*100</f>
        <v>20.833333333333336</v>
      </c>
    </row>
    <row r="44" spans="1:8" ht="13.5">
      <c r="A44" s="621" t="s">
        <v>17</v>
      </c>
      <c r="B44" s="622"/>
      <c r="C44" s="458"/>
      <c r="D44" s="623" t="s">
        <v>481</v>
      </c>
      <c r="E44" s="460">
        <f>SUM(E45)</f>
        <v>12600</v>
      </c>
      <c r="F44" s="460">
        <f>SUM(F45)</f>
        <v>6300</v>
      </c>
      <c r="G44" s="624"/>
      <c r="H44" s="585">
        <f>(F44/E44)*100</f>
        <v>50</v>
      </c>
    </row>
    <row r="45" spans="1:8" ht="13.5">
      <c r="A45" s="625"/>
      <c r="B45" s="607">
        <v>85295</v>
      </c>
      <c r="C45" s="610"/>
      <c r="D45" s="626" t="s">
        <v>40</v>
      </c>
      <c r="E45" s="465">
        <f>E46</f>
        <v>12600</v>
      </c>
      <c r="F45" s="465">
        <f>F46</f>
        <v>6300</v>
      </c>
      <c r="G45" s="445"/>
      <c r="H45" s="590">
        <f>(F45/E45)*100</f>
        <v>50</v>
      </c>
    </row>
    <row r="46" spans="1:8" ht="39">
      <c r="A46" s="625"/>
      <c r="B46" s="610"/>
      <c r="C46" s="610">
        <v>2820</v>
      </c>
      <c r="D46" s="627" t="s">
        <v>482</v>
      </c>
      <c r="E46" s="612">
        <f>E47</f>
        <v>12600</v>
      </c>
      <c r="F46" s="612">
        <f>F47</f>
        <v>6300</v>
      </c>
      <c r="G46" s="445"/>
      <c r="H46" s="594">
        <f>(F46/E46)*100</f>
        <v>50</v>
      </c>
    </row>
    <row r="47" spans="1:8" ht="13.5">
      <c r="A47" s="625"/>
      <c r="B47" s="610"/>
      <c r="C47" s="610"/>
      <c r="D47" s="627" t="s">
        <v>483</v>
      </c>
      <c r="E47" s="612">
        <v>12600</v>
      </c>
      <c r="F47" s="612">
        <v>6300</v>
      </c>
      <c r="G47" s="445"/>
      <c r="H47" s="594">
        <f>(F47/E47)*100</f>
        <v>50</v>
      </c>
    </row>
    <row r="48" spans="1:8" ht="30" customHeight="1">
      <c r="A48" s="621" t="s">
        <v>18</v>
      </c>
      <c r="B48" s="458"/>
      <c r="C48" s="458"/>
      <c r="D48" s="623" t="s">
        <v>484</v>
      </c>
      <c r="E48" s="460">
        <f>SUM(E49)</f>
        <v>7600</v>
      </c>
      <c r="F48" s="460">
        <v>0</v>
      </c>
      <c r="G48" s="432"/>
      <c r="H48" s="585">
        <f>(F48/E48)*100</f>
        <v>0</v>
      </c>
    </row>
    <row r="49" spans="1:8" ht="13.5">
      <c r="A49" s="625"/>
      <c r="B49" s="607">
        <v>85395</v>
      </c>
      <c r="C49" s="610"/>
      <c r="D49" s="608" t="s">
        <v>485</v>
      </c>
      <c r="E49" s="465">
        <f>SUM(E50+E52)</f>
        <v>7600</v>
      </c>
      <c r="F49" s="465">
        <v>0</v>
      </c>
      <c r="G49" s="445"/>
      <c r="H49" s="590">
        <f>(F49/E49)*100</f>
        <v>0</v>
      </c>
    </row>
    <row r="50" spans="1:8" ht="51.75">
      <c r="A50" s="625"/>
      <c r="B50" s="610"/>
      <c r="C50" s="610">
        <v>2838</v>
      </c>
      <c r="D50" s="611" t="s">
        <v>378</v>
      </c>
      <c r="E50" s="612">
        <f>E51</f>
        <v>7177</v>
      </c>
      <c r="F50" s="612">
        <f>F51</f>
        <v>0</v>
      </c>
      <c r="G50" s="445"/>
      <c r="H50" s="594">
        <f>(F50/E50)*100</f>
        <v>0</v>
      </c>
    </row>
    <row r="51" spans="1:8" ht="13.5">
      <c r="A51" s="625"/>
      <c r="B51" s="610"/>
      <c r="C51" s="610"/>
      <c r="D51" s="611" t="s">
        <v>478</v>
      </c>
      <c r="E51" s="612">
        <v>7177</v>
      </c>
      <c r="F51" s="612">
        <v>0</v>
      </c>
      <c r="G51" s="445"/>
      <c r="H51" s="594">
        <f>(F51/E51)*100</f>
        <v>0</v>
      </c>
    </row>
    <row r="52" spans="1:8" ht="60" customHeight="1">
      <c r="A52" s="625"/>
      <c r="B52" s="610"/>
      <c r="C52" s="610">
        <v>2839</v>
      </c>
      <c r="D52" s="611" t="s">
        <v>378</v>
      </c>
      <c r="E52" s="612">
        <f>E53</f>
        <v>423</v>
      </c>
      <c r="F52" s="612">
        <f>F53</f>
        <v>0</v>
      </c>
      <c r="G52" s="445"/>
      <c r="H52" s="594">
        <f>(F52/E52)*100</f>
        <v>0</v>
      </c>
    </row>
    <row r="53" spans="1:8" ht="13.5">
      <c r="A53" s="625"/>
      <c r="B53" s="610"/>
      <c r="C53" s="610"/>
      <c r="D53" s="611" t="s">
        <v>478</v>
      </c>
      <c r="E53" s="612">
        <v>423</v>
      </c>
      <c r="F53" s="612">
        <v>0</v>
      </c>
      <c r="G53" s="445"/>
      <c r="H53" s="594">
        <f>(F53/E53)*100</f>
        <v>0</v>
      </c>
    </row>
    <row r="54" spans="1:8" ht="13.5">
      <c r="A54" s="621" t="s">
        <v>242</v>
      </c>
      <c r="B54" s="628"/>
      <c r="C54" s="628"/>
      <c r="D54" s="623" t="s">
        <v>486</v>
      </c>
      <c r="E54" s="460">
        <f>SUM(E55,E60)</f>
        <v>79800</v>
      </c>
      <c r="F54" s="460">
        <f>SUM(F60)</f>
        <v>32650</v>
      </c>
      <c r="G54" s="432"/>
      <c r="H54" s="585">
        <f>(F54/E54)*100</f>
        <v>40.91478696741855</v>
      </c>
    </row>
    <row r="55" spans="1:8" ht="13.5">
      <c r="A55" s="629"/>
      <c r="B55" s="630">
        <v>92120</v>
      </c>
      <c r="C55" s="631"/>
      <c r="D55" s="632" t="s">
        <v>410</v>
      </c>
      <c r="E55" s="633">
        <f>E56</f>
        <v>30000</v>
      </c>
      <c r="F55" s="633">
        <f>F56</f>
        <v>0</v>
      </c>
      <c r="G55" s="634"/>
      <c r="H55" s="594">
        <f>(F55/E55)*100</f>
        <v>0</v>
      </c>
    </row>
    <row r="56" spans="1:8" ht="64.5">
      <c r="A56" s="629"/>
      <c r="B56" s="631"/>
      <c r="C56" s="635">
        <v>2720</v>
      </c>
      <c r="D56" s="636" t="s">
        <v>411</v>
      </c>
      <c r="E56" s="637">
        <f>SUM(E57:E59)</f>
        <v>30000</v>
      </c>
      <c r="F56" s="637">
        <f>SUM(F57:F59)</f>
        <v>0</v>
      </c>
      <c r="G56" s="638"/>
      <c r="H56" s="594">
        <f>(F56/E56)*100</f>
        <v>0</v>
      </c>
    </row>
    <row r="57" spans="1:8" ht="15">
      <c r="A57" s="629"/>
      <c r="B57" s="631"/>
      <c r="C57" s="635"/>
      <c r="D57" s="636" t="s">
        <v>487</v>
      </c>
      <c r="E57" s="637">
        <v>10000</v>
      </c>
      <c r="F57" s="637">
        <v>0</v>
      </c>
      <c r="G57" s="638"/>
      <c r="H57" s="594">
        <f>(F57/E57)*100</f>
        <v>0</v>
      </c>
    </row>
    <row r="58" spans="1:8" ht="29.25">
      <c r="A58" s="629"/>
      <c r="B58" s="631"/>
      <c r="C58" s="635"/>
      <c r="D58" s="636" t="s">
        <v>488</v>
      </c>
      <c r="E58" s="637">
        <v>10000</v>
      </c>
      <c r="F58" s="637">
        <v>0</v>
      </c>
      <c r="G58" s="638"/>
      <c r="H58" s="594">
        <f>(F58/E58)*100</f>
        <v>0</v>
      </c>
    </row>
    <row r="59" spans="1:8" ht="29.25">
      <c r="A59" s="629"/>
      <c r="B59" s="631"/>
      <c r="C59" s="635"/>
      <c r="D59" s="636" t="s">
        <v>489</v>
      </c>
      <c r="E59" s="637">
        <v>10000</v>
      </c>
      <c r="F59" s="637">
        <v>0</v>
      </c>
      <c r="G59" s="638"/>
      <c r="H59" s="594">
        <f>(F59/E59)*100</f>
        <v>0</v>
      </c>
    </row>
    <row r="60" spans="1:8" ht="13.5">
      <c r="A60" s="625"/>
      <c r="B60" s="607">
        <v>92195</v>
      </c>
      <c r="C60" s="610"/>
      <c r="D60" s="608" t="s">
        <v>40</v>
      </c>
      <c r="E60" s="465">
        <f>SUM(E61,E62)</f>
        <v>49800</v>
      </c>
      <c r="F60" s="465">
        <f>SUM(F62)</f>
        <v>32650</v>
      </c>
      <c r="G60" s="445"/>
      <c r="H60" s="590">
        <f>(F60/E60)*100</f>
        <v>65.56224899598394</v>
      </c>
    </row>
    <row r="61" spans="1:8" ht="42" customHeight="1">
      <c r="A61" s="625"/>
      <c r="B61" s="607"/>
      <c r="C61" s="610">
        <v>2320</v>
      </c>
      <c r="D61" s="639" t="s">
        <v>412</v>
      </c>
      <c r="E61" s="612">
        <v>4400</v>
      </c>
      <c r="F61" s="612">
        <v>0</v>
      </c>
      <c r="G61" s="445"/>
      <c r="H61" s="594">
        <f>(F61/E61)*100</f>
        <v>0</v>
      </c>
    </row>
    <row r="62" spans="1:8" ht="39">
      <c r="A62" s="625"/>
      <c r="B62" s="610"/>
      <c r="C62" s="610">
        <v>2820</v>
      </c>
      <c r="D62" s="627" t="s">
        <v>472</v>
      </c>
      <c r="E62" s="612">
        <f>SUM(E63,E64,E65,E66)</f>
        <v>45400</v>
      </c>
      <c r="F62" s="612">
        <f>SUM(F63,F64,F65,F66)</f>
        <v>32650</v>
      </c>
      <c r="G62" s="445"/>
      <c r="H62" s="594">
        <f>(F62/E62)*100</f>
        <v>71.91629955947137</v>
      </c>
    </row>
    <row r="63" spans="1:8" ht="13.5">
      <c r="A63" s="625"/>
      <c r="B63" s="610"/>
      <c r="C63" s="610"/>
      <c r="D63" s="627" t="s">
        <v>490</v>
      </c>
      <c r="E63" s="612">
        <v>5000</v>
      </c>
      <c r="F63" s="612">
        <v>5000</v>
      </c>
      <c r="G63" s="445"/>
      <c r="H63" s="594">
        <f>(F63/E63)*100</f>
        <v>100</v>
      </c>
    </row>
    <row r="64" spans="1:8" ht="13.5">
      <c r="A64" s="625"/>
      <c r="B64" s="610"/>
      <c r="C64" s="610"/>
      <c r="D64" s="627" t="s">
        <v>491</v>
      </c>
      <c r="E64" s="612">
        <v>14900</v>
      </c>
      <c r="F64" s="612">
        <v>7450</v>
      </c>
      <c r="G64" s="445"/>
      <c r="H64" s="594">
        <f>(F64/E64)*100</f>
        <v>50</v>
      </c>
    </row>
    <row r="65" spans="1:8" ht="13.5">
      <c r="A65" s="625"/>
      <c r="B65" s="610"/>
      <c r="C65" s="610"/>
      <c r="D65" s="627" t="s">
        <v>492</v>
      </c>
      <c r="E65" s="612">
        <v>10600</v>
      </c>
      <c r="F65" s="612">
        <v>5300</v>
      </c>
      <c r="G65" s="445"/>
      <c r="H65" s="594">
        <f>(F65/E65)*100</f>
        <v>50</v>
      </c>
    </row>
    <row r="66" spans="1:8" ht="26.25">
      <c r="A66" s="625"/>
      <c r="B66" s="610"/>
      <c r="C66" s="610"/>
      <c r="D66" s="627" t="s">
        <v>493</v>
      </c>
      <c r="E66" s="612">
        <v>14900</v>
      </c>
      <c r="F66" s="612">
        <v>14900</v>
      </c>
      <c r="G66" s="445"/>
      <c r="H66" s="594">
        <f>(F66/E66)*100</f>
        <v>100</v>
      </c>
    </row>
    <row r="67" spans="1:8" ht="13.5">
      <c r="A67" s="621" t="s">
        <v>23</v>
      </c>
      <c r="B67" s="458"/>
      <c r="C67" s="458"/>
      <c r="D67" s="623" t="s">
        <v>24</v>
      </c>
      <c r="E67" s="460">
        <f>SUM(E68,E71,E84)</f>
        <v>665600</v>
      </c>
      <c r="F67" s="460">
        <f>SUM(F68,F71,F84)</f>
        <v>170533</v>
      </c>
      <c r="G67" s="624"/>
      <c r="H67" s="585">
        <f>(F67/E67)*100</f>
        <v>25.620943509615383</v>
      </c>
    </row>
    <row r="68" spans="1:8" ht="13.5">
      <c r="A68" s="640"/>
      <c r="B68" s="641">
        <v>92601</v>
      </c>
      <c r="C68" s="641"/>
      <c r="D68" s="642" t="s">
        <v>181</v>
      </c>
      <c r="E68" s="633">
        <f>SUM(E69)</f>
        <v>330000</v>
      </c>
      <c r="F68" s="633">
        <f>SUM(F69)</f>
        <v>12</v>
      </c>
      <c r="G68" s="638"/>
      <c r="H68" s="590">
        <f>(F68/E68)*100</f>
        <v>0.0036363636363636364</v>
      </c>
    </row>
    <row r="69" spans="1:8" ht="51.75">
      <c r="A69" s="640"/>
      <c r="B69" s="641"/>
      <c r="C69" s="643">
        <v>6620</v>
      </c>
      <c r="D69" s="485" t="s">
        <v>270</v>
      </c>
      <c r="E69" s="637">
        <v>330000</v>
      </c>
      <c r="F69" s="637">
        <v>12</v>
      </c>
      <c r="G69" s="638"/>
      <c r="H69" s="594">
        <f>(F69/E69)*100</f>
        <v>0.0036363636363636364</v>
      </c>
    </row>
    <row r="70" spans="1:8" ht="13.5">
      <c r="A70" s="613"/>
      <c r="B70" s="614"/>
      <c r="C70" s="615"/>
      <c r="D70" s="616"/>
      <c r="E70" s="617"/>
      <c r="F70" s="617"/>
      <c r="G70" s="618"/>
      <c r="H70" s="619" t="s">
        <v>479</v>
      </c>
    </row>
    <row r="71" spans="1:8" ht="13.5">
      <c r="A71" s="625"/>
      <c r="B71" s="607">
        <v>92605</v>
      </c>
      <c r="C71" s="610"/>
      <c r="D71" s="608" t="s">
        <v>494</v>
      </c>
      <c r="E71" s="465">
        <f>SUM(E72)</f>
        <v>332800</v>
      </c>
      <c r="F71" s="465">
        <f>SUM(F72)</f>
        <v>167721</v>
      </c>
      <c r="G71" s="445"/>
      <c r="H71" s="590">
        <f>(F71/E71)*100</f>
        <v>50.39693509615385</v>
      </c>
    </row>
    <row r="72" spans="1:8" ht="39">
      <c r="A72" s="625"/>
      <c r="B72" s="610"/>
      <c r="C72" s="610">
        <v>2820</v>
      </c>
      <c r="D72" s="627" t="s">
        <v>482</v>
      </c>
      <c r="E72" s="612">
        <v>332800</v>
      </c>
      <c r="F72" s="612">
        <f>SUM(F73:F83)</f>
        <v>167721</v>
      </c>
      <c r="G72" s="445"/>
      <c r="H72" s="594">
        <f>(F72/E72)*100</f>
        <v>50.39693509615385</v>
      </c>
    </row>
    <row r="73" spans="1:8" ht="13.5">
      <c r="A73" s="625"/>
      <c r="B73" s="610"/>
      <c r="C73" s="610"/>
      <c r="D73" s="627" t="s">
        <v>495</v>
      </c>
      <c r="E73" s="612">
        <v>205800</v>
      </c>
      <c r="F73" s="612">
        <v>113190</v>
      </c>
      <c r="G73" s="445"/>
      <c r="H73" s="594">
        <f>(F73/E73)*100</f>
        <v>55.00000000000001</v>
      </c>
    </row>
    <row r="74" spans="1:8" ht="13.5">
      <c r="A74" s="625"/>
      <c r="B74" s="610"/>
      <c r="C74" s="610"/>
      <c r="D74" s="627" t="s">
        <v>496</v>
      </c>
      <c r="E74" s="612">
        <v>22350</v>
      </c>
      <c r="F74" s="612">
        <v>11175</v>
      </c>
      <c r="G74" s="445"/>
      <c r="H74" s="594">
        <f>(F74/E74)*100</f>
        <v>50</v>
      </c>
    </row>
    <row r="75" spans="1:8" ht="13.5">
      <c r="A75" s="625"/>
      <c r="B75" s="610"/>
      <c r="C75" s="610"/>
      <c r="D75" s="627" t="s">
        <v>497</v>
      </c>
      <c r="E75" s="612">
        <v>14000</v>
      </c>
      <c r="F75" s="612">
        <v>7000</v>
      </c>
      <c r="G75" s="445"/>
      <c r="H75" s="594">
        <f>(F75/E75)*100</f>
        <v>50</v>
      </c>
    </row>
    <row r="76" spans="1:8" ht="13.5">
      <c r="A76" s="625"/>
      <c r="B76" s="610"/>
      <c r="C76" s="610"/>
      <c r="D76" s="627" t="s">
        <v>498</v>
      </c>
      <c r="E76" s="612">
        <v>9900</v>
      </c>
      <c r="F76" s="612">
        <v>4950</v>
      </c>
      <c r="G76" s="445"/>
      <c r="H76" s="594">
        <f>(F76/E76)*100</f>
        <v>50</v>
      </c>
    </row>
    <row r="77" spans="1:8" ht="13.5">
      <c r="A77" s="625"/>
      <c r="B77" s="610"/>
      <c r="C77" s="610"/>
      <c r="D77" s="627" t="s">
        <v>499</v>
      </c>
      <c r="E77" s="612">
        <v>13910</v>
      </c>
      <c r="F77" s="612">
        <v>6956</v>
      </c>
      <c r="G77" s="445"/>
      <c r="H77" s="594">
        <f>(F77/E77)*100</f>
        <v>50.007189072609634</v>
      </c>
    </row>
    <row r="78" spans="1:8" ht="13.5">
      <c r="A78" s="625"/>
      <c r="B78" s="610"/>
      <c r="C78" s="610"/>
      <c r="D78" s="627" t="s">
        <v>500</v>
      </c>
      <c r="E78" s="612">
        <v>9000</v>
      </c>
      <c r="F78" s="612">
        <v>0</v>
      </c>
      <c r="G78" s="445"/>
      <c r="H78" s="594">
        <f>(F78/E78)*100</f>
        <v>0</v>
      </c>
    </row>
    <row r="79" spans="1:8" ht="13.5">
      <c r="A79" s="625"/>
      <c r="B79" s="610"/>
      <c r="C79" s="610"/>
      <c r="D79" s="627" t="s">
        <v>501</v>
      </c>
      <c r="E79" s="612">
        <v>16300</v>
      </c>
      <c r="F79" s="612">
        <v>5150</v>
      </c>
      <c r="G79" s="445"/>
      <c r="H79" s="594">
        <f>(F79/E79)*100</f>
        <v>31.595092024539877</v>
      </c>
    </row>
    <row r="80" spans="1:8" ht="13.5">
      <c r="A80" s="625" t="s">
        <v>23</v>
      </c>
      <c r="B80" s="610">
        <v>92605</v>
      </c>
      <c r="C80" s="610"/>
      <c r="D80" s="627" t="s">
        <v>502</v>
      </c>
      <c r="E80" s="612">
        <v>19900</v>
      </c>
      <c r="F80" s="612">
        <v>9950</v>
      </c>
      <c r="G80" s="445"/>
      <c r="H80" s="594">
        <f>(F80/E80)*100</f>
        <v>50</v>
      </c>
    </row>
    <row r="81" spans="1:8" ht="13.5">
      <c r="A81" s="625"/>
      <c r="B81" s="610"/>
      <c r="C81" s="610"/>
      <c r="D81" s="627" t="s">
        <v>503</v>
      </c>
      <c r="E81" s="612">
        <v>7400</v>
      </c>
      <c r="F81" s="612">
        <v>3700</v>
      </c>
      <c r="G81" s="445"/>
      <c r="H81" s="594">
        <f>(F81/E81)*100</f>
        <v>50</v>
      </c>
    </row>
    <row r="82" spans="1:8" ht="13.5">
      <c r="A82" s="625"/>
      <c r="B82" s="610"/>
      <c r="C82" s="610"/>
      <c r="D82" s="627" t="s">
        <v>504</v>
      </c>
      <c r="E82" s="612">
        <v>4300</v>
      </c>
      <c r="F82" s="612">
        <v>2150</v>
      </c>
      <c r="G82" s="445"/>
      <c r="H82" s="594">
        <f>(F82/E82)*100</f>
        <v>50</v>
      </c>
    </row>
    <row r="83" spans="1:8" ht="13.5">
      <c r="A83" s="625"/>
      <c r="B83" s="610"/>
      <c r="C83" s="610"/>
      <c r="D83" s="627" t="s">
        <v>505</v>
      </c>
      <c r="E83" s="612">
        <v>7000</v>
      </c>
      <c r="F83" s="612">
        <v>3500</v>
      </c>
      <c r="G83" s="445"/>
      <c r="H83" s="594">
        <f>(F83/E83)*100</f>
        <v>50</v>
      </c>
    </row>
    <row r="84" spans="1:8" ht="13.5">
      <c r="A84" s="625"/>
      <c r="B84" s="607">
        <v>92695</v>
      </c>
      <c r="C84" s="610"/>
      <c r="D84" s="608" t="s">
        <v>40</v>
      </c>
      <c r="E84" s="465">
        <v>2800</v>
      </c>
      <c r="F84" s="465">
        <v>2800</v>
      </c>
      <c r="G84" s="445"/>
      <c r="H84" s="590">
        <f>(F84/E84)*100</f>
        <v>100</v>
      </c>
    </row>
    <row r="85" spans="1:8" ht="39">
      <c r="A85" s="625"/>
      <c r="B85" s="607"/>
      <c r="C85" s="610">
        <v>2320</v>
      </c>
      <c r="D85" s="627" t="s">
        <v>506</v>
      </c>
      <c r="E85" s="612">
        <v>2800</v>
      </c>
      <c r="F85" s="612">
        <v>2800</v>
      </c>
      <c r="G85" s="445"/>
      <c r="H85" s="594">
        <f>(F85/E85)*100</f>
        <v>100</v>
      </c>
    </row>
    <row r="86" spans="1:8" ht="13.5">
      <c r="A86" s="625"/>
      <c r="B86" s="610"/>
      <c r="C86" s="610"/>
      <c r="D86" s="627" t="s">
        <v>507</v>
      </c>
      <c r="E86" s="612">
        <v>2800</v>
      </c>
      <c r="F86" s="612">
        <v>2800</v>
      </c>
      <c r="G86" s="445"/>
      <c r="H86" s="594">
        <f>(F86/E86)*100</f>
        <v>100</v>
      </c>
    </row>
    <row r="87" spans="1:248" s="647" customFormat="1" ht="16.5">
      <c r="A87" s="644" t="s">
        <v>25</v>
      </c>
      <c r="B87" s="644"/>
      <c r="C87" s="644"/>
      <c r="D87" s="644"/>
      <c r="E87" s="645">
        <f>SUM(E67,E54,E48,E44,E29,E17,E9)</f>
        <v>1334825</v>
      </c>
      <c r="F87" s="645">
        <f>SUM(F67,F54,F48,F44,F29,F17,F9)</f>
        <v>409597.88</v>
      </c>
      <c r="G87" s="645"/>
      <c r="H87" s="646">
        <f>(F87/E87)*100</f>
        <v>30.685511583915492</v>
      </c>
      <c r="IM87" s="648"/>
      <c r="IN87" s="648"/>
    </row>
    <row r="88" spans="1:8" ht="13.5">
      <c r="A88" s="649"/>
      <c r="B88" s="650"/>
      <c r="C88" s="650"/>
      <c r="D88" s="651"/>
      <c r="E88" s="651"/>
      <c r="F88" s="651"/>
      <c r="G88" s="652"/>
      <c r="H88" s="652"/>
    </row>
    <row r="89" spans="1:8" ht="13.5">
      <c r="A89" s="649"/>
      <c r="B89" s="650"/>
      <c r="C89" s="650"/>
      <c r="D89" s="651"/>
      <c r="E89" s="651"/>
      <c r="F89" s="651"/>
      <c r="G89" s="652"/>
      <c r="H89" s="652"/>
    </row>
    <row r="90" spans="1:8" ht="13.5">
      <c r="A90" s="649"/>
      <c r="B90" s="650"/>
      <c r="C90" s="650"/>
      <c r="D90" s="651"/>
      <c r="E90" s="651"/>
      <c r="F90" s="651"/>
      <c r="G90" s="652"/>
      <c r="H90" s="652"/>
    </row>
    <row r="91" spans="1:8" ht="13.5">
      <c r="A91" s="649"/>
      <c r="B91" s="650"/>
      <c r="C91" s="650"/>
      <c r="D91" s="651"/>
      <c r="E91" s="651"/>
      <c r="F91" s="651"/>
      <c r="G91" s="652"/>
      <c r="H91" s="652"/>
    </row>
    <row r="92" spans="1:8" ht="13.5">
      <c r="A92" s="649"/>
      <c r="B92" s="650"/>
      <c r="C92" s="650"/>
      <c r="D92" s="651"/>
      <c r="E92" s="651"/>
      <c r="F92" s="651"/>
      <c r="G92" s="652"/>
      <c r="H92" s="652"/>
    </row>
  </sheetData>
  <mergeCells count="6">
    <mergeCell ref="E1:H1"/>
    <mergeCell ref="A3:H3"/>
    <mergeCell ref="A4:H4"/>
    <mergeCell ref="A5:H6"/>
    <mergeCell ref="F7:H7"/>
    <mergeCell ref="A87:D8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2"/>
  <rowBreaks count="2" manualBreakCount="2">
    <brk id="35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61"/>
  <sheetViews>
    <sheetView showGridLines="0" defaultGridColor="0" view="pageBreakPreview" zoomScale="80" zoomScaleSheetLayoutView="80" colorId="15" workbookViewId="0" topLeftCell="A120">
      <selection activeCell="H135" activeCellId="1" sqref="A1:E27 H135"/>
    </sheetView>
  </sheetViews>
  <sheetFormatPr defaultColWidth="9.00390625" defaultRowHeight="18" customHeight="1"/>
  <cols>
    <col min="1" max="1" width="7.75390625" style="31" customWidth="1"/>
    <col min="2" max="2" width="8.75390625" style="32" customWidth="1"/>
    <col min="3" max="3" width="7.75390625" style="32" customWidth="1"/>
    <col min="4" max="4" width="85.75390625" style="33" customWidth="1"/>
    <col min="5" max="5" width="8.75390625" style="32" customWidth="1"/>
    <col min="6" max="6" width="15.50390625" style="32" customWidth="1"/>
    <col min="7" max="7" width="15.375" style="32" customWidth="1"/>
    <col min="8" max="8" width="13.75390625" style="32" customWidth="1"/>
    <col min="9" max="16384" width="9.00390625" style="32" customWidth="1"/>
  </cols>
  <sheetData>
    <row r="1" spans="1:8" ht="59.25" customHeight="1">
      <c r="A1"/>
      <c r="B1" s="34"/>
      <c r="C1" s="34"/>
      <c r="D1" s="34"/>
      <c r="E1" s="34"/>
      <c r="F1" s="34"/>
      <c r="G1" s="35" t="s">
        <v>29</v>
      </c>
      <c r="H1" s="35"/>
    </row>
    <row r="2" spans="1:8" ht="46.5" customHeight="1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8" customHeight="1">
      <c r="A3" s="37" t="s">
        <v>31</v>
      </c>
      <c r="B3" s="37"/>
      <c r="C3" s="37"/>
      <c r="D3" s="37"/>
      <c r="H3" s="38" t="s">
        <v>2</v>
      </c>
    </row>
    <row r="4" spans="1:8" s="42" customFormat="1" ht="16.5" customHeight="1">
      <c r="A4" s="39" t="s">
        <v>3</v>
      </c>
      <c r="B4" s="40" t="s">
        <v>32</v>
      </c>
      <c r="C4" s="40" t="s">
        <v>33</v>
      </c>
      <c r="D4" s="40" t="s">
        <v>34</v>
      </c>
      <c r="E4" s="41" t="s">
        <v>7</v>
      </c>
      <c r="F4" s="40" t="s">
        <v>35</v>
      </c>
      <c r="G4" s="40" t="s">
        <v>6</v>
      </c>
      <c r="H4" s="40" t="s">
        <v>36</v>
      </c>
    </row>
    <row r="5" spans="1:8" s="43" customFormat="1" ht="34.5" customHeight="1">
      <c r="A5" s="39"/>
      <c r="B5" s="40"/>
      <c r="C5" s="40"/>
      <c r="D5" s="40"/>
      <c r="E5" s="41"/>
      <c r="F5" s="40"/>
      <c r="G5" s="40"/>
      <c r="H5" s="40"/>
    </row>
    <row r="6" spans="1:8" s="47" customFormat="1" ht="12.75" customHeight="1">
      <c r="A6" s="44">
        <v>1</v>
      </c>
      <c r="B6" s="45">
        <v>2</v>
      </c>
      <c r="C6" s="45">
        <v>3</v>
      </c>
      <c r="D6" s="45">
        <v>4</v>
      </c>
      <c r="E6" s="46">
        <v>5</v>
      </c>
      <c r="F6" s="45">
        <v>6</v>
      </c>
      <c r="G6" s="45">
        <v>7</v>
      </c>
      <c r="H6" s="45">
        <v>8</v>
      </c>
    </row>
    <row r="7" spans="1:8" ht="18" customHeight="1">
      <c r="A7" s="48" t="s">
        <v>37</v>
      </c>
      <c r="B7" s="48"/>
      <c r="C7" s="48"/>
      <c r="D7" s="49" t="s">
        <v>38</v>
      </c>
      <c r="E7" s="50">
        <f>(G7/F7)*100</f>
        <v>42.25904109589041</v>
      </c>
      <c r="F7" s="51">
        <f>F8</f>
        <v>7300</v>
      </c>
      <c r="G7" s="51">
        <f>G8</f>
        <v>3084.91</v>
      </c>
      <c r="H7" s="52"/>
    </row>
    <row r="8" spans="1:8" ht="18" customHeight="1">
      <c r="A8" s="53"/>
      <c r="B8" s="53" t="s">
        <v>39</v>
      </c>
      <c r="C8" s="53"/>
      <c r="D8" s="54" t="s">
        <v>40</v>
      </c>
      <c r="E8" s="55">
        <f>(G8/F8)*100</f>
        <v>42.25904109589041</v>
      </c>
      <c r="F8" s="56">
        <f>F9</f>
        <v>7300</v>
      </c>
      <c r="G8" s="56">
        <f>G9</f>
        <v>3084.91</v>
      </c>
      <c r="H8" s="57"/>
    </row>
    <row r="9" spans="1:8" ht="47.25" customHeight="1">
      <c r="A9" s="53"/>
      <c r="B9" s="58"/>
      <c r="C9" s="58" t="s">
        <v>41</v>
      </c>
      <c r="D9" s="59" t="s">
        <v>42</v>
      </c>
      <c r="E9" s="60">
        <f>(G9/F9)*100</f>
        <v>42.25904109589041</v>
      </c>
      <c r="F9" s="61">
        <v>7300</v>
      </c>
      <c r="G9" s="62">
        <v>3084.91</v>
      </c>
      <c r="H9" s="63"/>
    </row>
    <row r="10" spans="1:8" ht="21" customHeight="1">
      <c r="A10" s="48">
        <v>700</v>
      </c>
      <c r="B10" s="48"/>
      <c r="C10" s="48"/>
      <c r="D10" s="49" t="s">
        <v>43</v>
      </c>
      <c r="E10" s="50">
        <f>(G10/F10)*100</f>
        <v>28.812103932542684</v>
      </c>
      <c r="F10" s="51">
        <f>F11</f>
        <v>2161248</v>
      </c>
      <c r="G10" s="51">
        <f>G11</f>
        <v>622701.02</v>
      </c>
      <c r="H10" s="51">
        <f>H11</f>
        <v>278892.35</v>
      </c>
    </row>
    <row r="11" spans="1:8" ht="18" customHeight="1">
      <c r="A11" s="53"/>
      <c r="B11" s="53">
        <v>70005</v>
      </c>
      <c r="C11" s="53"/>
      <c r="D11" s="54" t="s">
        <v>44</v>
      </c>
      <c r="E11" s="55">
        <f>(G11/F11)*100</f>
        <v>28.812103932542684</v>
      </c>
      <c r="F11" s="64">
        <f>SUM(F12:F17)</f>
        <v>2161248</v>
      </c>
      <c r="G11" s="64">
        <f>SUM(G12:G17)</f>
        <v>622701.02</v>
      </c>
      <c r="H11" s="64">
        <f>SUM(H12:H17)</f>
        <v>278892.35</v>
      </c>
    </row>
    <row r="12" spans="1:8" ht="18" customHeight="1">
      <c r="A12" s="53"/>
      <c r="B12" s="58"/>
      <c r="C12" s="58" t="s">
        <v>45</v>
      </c>
      <c r="D12" s="59" t="s">
        <v>46</v>
      </c>
      <c r="E12" s="60">
        <f>(G12/F12)*100</f>
        <v>64.08581896551725</v>
      </c>
      <c r="F12" s="61">
        <v>232000</v>
      </c>
      <c r="G12" s="62">
        <v>148679.1</v>
      </c>
      <c r="H12" s="63"/>
    </row>
    <row r="13" spans="1:13" ht="47.25" customHeight="1">
      <c r="A13" s="53"/>
      <c r="B13" s="58"/>
      <c r="C13" s="58" t="s">
        <v>41</v>
      </c>
      <c r="D13" s="59" t="s">
        <v>47</v>
      </c>
      <c r="E13" s="60">
        <f>(G13/F13)*100</f>
        <v>45.052914004914</v>
      </c>
      <c r="F13" s="61">
        <v>407000</v>
      </c>
      <c r="G13" s="62">
        <v>183365.36</v>
      </c>
      <c r="H13" s="63"/>
      <c r="M13" s="65"/>
    </row>
    <row r="14" spans="1:8" ht="32.25" customHeight="1">
      <c r="A14" s="53"/>
      <c r="B14" s="58"/>
      <c r="C14" s="58" t="s">
        <v>48</v>
      </c>
      <c r="D14" s="59" t="s">
        <v>49</v>
      </c>
      <c r="E14" s="60">
        <f>(G14/F14)*100</f>
        <v>101.12172</v>
      </c>
      <c r="F14" s="61">
        <v>50000</v>
      </c>
      <c r="G14" s="62">
        <f>H14</f>
        <v>50560.86</v>
      </c>
      <c r="H14" s="62">
        <v>50560.86</v>
      </c>
    </row>
    <row r="15" spans="1:12" ht="32.25" customHeight="1">
      <c r="A15" s="53"/>
      <c r="B15" s="58"/>
      <c r="C15" s="58" t="s">
        <v>50</v>
      </c>
      <c r="D15" s="59" t="s">
        <v>51</v>
      </c>
      <c r="E15" s="60">
        <f>(G15/F15)*100</f>
        <v>15.588448661476239</v>
      </c>
      <c r="F15" s="61">
        <v>1464748</v>
      </c>
      <c r="G15" s="62">
        <f>H15</f>
        <v>228331.49</v>
      </c>
      <c r="H15" s="62">
        <v>228331.49</v>
      </c>
      <c r="L15" s="65"/>
    </row>
    <row r="16" spans="1:8" ht="19.5" customHeight="1">
      <c r="A16" s="53"/>
      <c r="B16" s="66" t="s">
        <v>52</v>
      </c>
      <c r="C16" s="67" t="s">
        <v>53</v>
      </c>
      <c r="D16" s="59" t="s">
        <v>54</v>
      </c>
      <c r="E16" s="60">
        <f>(G16/F16)*100</f>
        <v>139.2828</v>
      </c>
      <c r="F16" s="61">
        <v>7500</v>
      </c>
      <c r="G16" s="62">
        <v>10446.21</v>
      </c>
      <c r="H16" s="63"/>
    </row>
    <row r="17" spans="1:8" ht="19.5" customHeight="1">
      <c r="A17" s="53"/>
      <c r="B17" s="66"/>
      <c r="C17" s="67" t="s">
        <v>55</v>
      </c>
      <c r="D17" s="59" t="s">
        <v>56</v>
      </c>
      <c r="E17" s="60"/>
      <c r="F17" s="61">
        <v>0</v>
      </c>
      <c r="G17" s="62">
        <v>1318</v>
      </c>
      <c r="H17" s="63"/>
    </row>
    <row r="18" spans="1:8" ht="15.75" customHeight="1">
      <c r="A18" s="48">
        <v>710</v>
      </c>
      <c r="B18" s="48"/>
      <c r="C18" s="48"/>
      <c r="D18" s="49" t="s">
        <v>57</v>
      </c>
      <c r="E18" s="50">
        <f>(G18/F18)*100</f>
        <v>45.63703703703704</v>
      </c>
      <c r="F18" s="51">
        <f>F19</f>
        <v>40500</v>
      </c>
      <c r="G18" s="51">
        <f>G19</f>
        <v>18483</v>
      </c>
      <c r="H18" s="52"/>
    </row>
    <row r="19" spans="1:8" ht="18" customHeight="1">
      <c r="A19" s="53"/>
      <c r="B19" s="53">
        <v>71035</v>
      </c>
      <c r="C19" s="53"/>
      <c r="D19" s="54" t="s">
        <v>58</v>
      </c>
      <c r="E19" s="55">
        <f>(G19/F19)*100</f>
        <v>45.63703703703704</v>
      </c>
      <c r="F19" s="56">
        <f>F20</f>
        <v>40500</v>
      </c>
      <c r="G19" s="56">
        <f>G20</f>
        <v>18483</v>
      </c>
      <c r="H19" s="57"/>
    </row>
    <row r="20" spans="1:8" ht="43.5" customHeight="1">
      <c r="A20" s="53"/>
      <c r="B20" s="58"/>
      <c r="C20" s="58" t="s">
        <v>41</v>
      </c>
      <c r="D20" s="59" t="s">
        <v>59</v>
      </c>
      <c r="E20" s="60">
        <f>(G20/F20)*100</f>
        <v>45.63703703703704</v>
      </c>
      <c r="F20" s="61">
        <v>40500</v>
      </c>
      <c r="G20" s="62">
        <v>18483</v>
      </c>
      <c r="H20" s="63"/>
    </row>
    <row r="21" spans="1:13" ht="19.5" customHeight="1">
      <c r="A21" s="68"/>
      <c r="B21" s="69"/>
      <c r="C21" s="69"/>
      <c r="D21" s="70"/>
      <c r="E21" s="71"/>
      <c r="F21" s="72"/>
      <c r="G21" s="71"/>
      <c r="H21" s="73" t="s">
        <v>60</v>
      </c>
      <c r="M21" s="74"/>
    </row>
    <row r="22" spans="1:8" ht="18" customHeight="1">
      <c r="A22" s="48">
        <v>750</v>
      </c>
      <c r="B22" s="48"/>
      <c r="C22" s="48"/>
      <c r="D22" s="49" t="s">
        <v>61</v>
      </c>
      <c r="E22" s="50">
        <f>(G22/F22)*100</f>
        <v>12.165768</v>
      </c>
      <c r="F22" s="51">
        <f>SUM(F23,F25)</f>
        <v>125000</v>
      </c>
      <c r="G22" s="51">
        <f>SUM(G23,G25)</f>
        <v>15207.210000000001</v>
      </c>
      <c r="H22" s="52"/>
    </row>
    <row r="23" spans="1:8" ht="18" customHeight="1">
      <c r="A23" s="53"/>
      <c r="B23" s="53">
        <v>75011</v>
      </c>
      <c r="C23" s="53"/>
      <c r="D23" s="54" t="s">
        <v>62</v>
      </c>
      <c r="E23" s="55">
        <f>(G23/F23)*100</f>
        <v>39.7956</v>
      </c>
      <c r="F23" s="64">
        <f>F24</f>
        <v>2500</v>
      </c>
      <c r="G23" s="64">
        <f>G24</f>
        <v>994.89</v>
      </c>
      <c r="H23" s="57"/>
    </row>
    <row r="24" spans="1:15" ht="32.25" customHeight="1">
      <c r="A24" s="53"/>
      <c r="B24" s="58"/>
      <c r="C24" s="58">
        <v>2360</v>
      </c>
      <c r="D24" s="59" t="s">
        <v>63</v>
      </c>
      <c r="E24" s="60">
        <f>(G24/F24)*100</f>
        <v>39.7956</v>
      </c>
      <c r="F24" s="61">
        <v>2500</v>
      </c>
      <c r="G24" s="62">
        <v>994.89</v>
      </c>
      <c r="H24" s="63"/>
      <c r="O24" s="74"/>
    </row>
    <row r="25" spans="1:8" ht="18" customHeight="1">
      <c r="A25" s="53"/>
      <c r="B25" s="53">
        <v>75023</v>
      </c>
      <c r="C25" s="53"/>
      <c r="D25" s="54" t="s">
        <v>64</v>
      </c>
      <c r="E25" s="55">
        <f>(G25/F25)*100</f>
        <v>11.60189387755102</v>
      </c>
      <c r="F25" s="64">
        <f>SUM(F26:F31)</f>
        <v>122500</v>
      </c>
      <c r="G25" s="57">
        <f>SUM(G26:G30)</f>
        <v>14212.320000000002</v>
      </c>
      <c r="H25" s="57"/>
    </row>
    <row r="26" spans="1:8" ht="18" customHeight="1">
      <c r="A26" s="53"/>
      <c r="B26" s="58"/>
      <c r="C26" s="58" t="s">
        <v>65</v>
      </c>
      <c r="D26" s="59" t="s">
        <v>66</v>
      </c>
      <c r="E26" s="60">
        <f>(G26/F26)*100</f>
        <v>353.85</v>
      </c>
      <c r="F26" s="61">
        <v>200</v>
      </c>
      <c r="G26" s="62">
        <v>707.7</v>
      </c>
      <c r="H26" s="63"/>
    </row>
    <row r="27" spans="1:8" ht="18" customHeight="1">
      <c r="A27" s="53"/>
      <c r="B27" s="58"/>
      <c r="C27" s="58" t="s">
        <v>67</v>
      </c>
      <c r="D27" s="59" t="s">
        <v>68</v>
      </c>
      <c r="E27" s="60">
        <f>(G27/F27)*100</f>
        <v>71.08283333333334</v>
      </c>
      <c r="F27" s="61">
        <v>12000</v>
      </c>
      <c r="G27" s="62">
        <v>8529.94</v>
      </c>
      <c r="H27" s="63"/>
    </row>
    <row r="28" spans="1:8" ht="18" customHeight="1">
      <c r="A28" s="53"/>
      <c r="B28" s="58"/>
      <c r="C28" s="58" t="s">
        <v>69</v>
      </c>
      <c r="D28" s="59" t="s">
        <v>70</v>
      </c>
      <c r="E28" s="60">
        <f>(G28/F28)*100</f>
        <v>2</v>
      </c>
      <c r="F28" s="61">
        <v>3000</v>
      </c>
      <c r="G28" s="62">
        <v>60</v>
      </c>
      <c r="H28" s="63"/>
    </row>
    <row r="29" spans="1:8" ht="29.25" customHeight="1">
      <c r="A29" s="53"/>
      <c r="B29" s="66" t="s">
        <v>71</v>
      </c>
      <c r="C29" s="67" t="s">
        <v>53</v>
      </c>
      <c r="D29" s="59" t="s">
        <v>54</v>
      </c>
      <c r="E29" s="60">
        <f>(G29/F29)*100</f>
        <v>8.934872727272728</v>
      </c>
      <c r="F29" s="61">
        <v>55000</v>
      </c>
      <c r="G29" s="62">
        <v>4914.18</v>
      </c>
      <c r="H29" s="63"/>
    </row>
    <row r="30" spans="1:8" ht="19.5" customHeight="1">
      <c r="A30" s="53"/>
      <c r="B30" s="66"/>
      <c r="C30" s="67" t="s">
        <v>72</v>
      </c>
      <c r="D30" s="59" t="s">
        <v>73</v>
      </c>
      <c r="E30" s="60"/>
      <c r="F30" s="61">
        <v>0</v>
      </c>
      <c r="G30" s="62">
        <v>0.5</v>
      </c>
      <c r="H30" s="63"/>
    </row>
    <row r="31" spans="1:8" ht="34.5" customHeight="1">
      <c r="A31" s="53"/>
      <c r="B31" s="66"/>
      <c r="C31" s="67" t="s">
        <v>74</v>
      </c>
      <c r="D31" s="59" t="s">
        <v>75</v>
      </c>
      <c r="E31" s="60">
        <f>(G31/F31)*100</f>
        <v>0</v>
      </c>
      <c r="F31" s="61">
        <v>52300</v>
      </c>
      <c r="G31" s="62">
        <v>0</v>
      </c>
      <c r="H31" s="63"/>
    </row>
    <row r="32" spans="1:8" ht="33" customHeight="1">
      <c r="A32" s="75" t="s">
        <v>76</v>
      </c>
      <c r="B32" s="48"/>
      <c r="C32" s="48"/>
      <c r="D32" s="49" t="s">
        <v>77</v>
      </c>
      <c r="E32" s="50">
        <f>(G32/F32)*100</f>
        <v>49.20863653526139</v>
      </c>
      <c r="F32" s="76">
        <f>SUM(F33,F36,F46,F57,F65,F67,F70)</f>
        <v>18150033</v>
      </c>
      <c r="G32" s="76">
        <f>SUM(G33,G36,G46,G57,G65,G67,G70)</f>
        <v>8931383.77</v>
      </c>
      <c r="H32" s="77"/>
    </row>
    <row r="33" spans="1:8" ht="18" customHeight="1">
      <c r="A33" s="53"/>
      <c r="B33" s="53">
        <v>75601</v>
      </c>
      <c r="C33" s="53"/>
      <c r="D33" s="54" t="s">
        <v>78</v>
      </c>
      <c r="E33" s="55">
        <f>(G33/F33)*100</f>
        <v>30.27286384976526</v>
      </c>
      <c r="F33" s="56">
        <f>SUM(F34,F35)</f>
        <v>21300</v>
      </c>
      <c r="G33" s="78">
        <f>SUM(G34,G35)</f>
        <v>6448.12</v>
      </c>
      <c r="H33" s="78"/>
    </row>
    <row r="34" spans="1:8" ht="18" customHeight="1">
      <c r="A34" s="53"/>
      <c r="B34" s="58"/>
      <c r="C34" s="58" t="s">
        <v>79</v>
      </c>
      <c r="D34" s="59" t="s">
        <v>80</v>
      </c>
      <c r="E34" s="60">
        <f>(G34/F34)*100</f>
        <v>30.64819047619047</v>
      </c>
      <c r="F34" s="61">
        <v>21000</v>
      </c>
      <c r="G34" s="62">
        <v>6436.12</v>
      </c>
      <c r="H34" s="63"/>
    </row>
    <row r="35" spans="1:8" ht="18" customHeight="1">
      <c r="A35" s="53"/>
      <c r="B35" s="58"/>
      <c r="C35" s="58" t="s">
        <v>81</v>
      </c>
      <c r="D35" s="59" t="s">
        <v>82</v>
      </c>
      <c r="E35" s="60">
        <f>(G35/F35)*100</f>
        <v>4</v>
      </c>
      <c r="F35" s="61">
        <v>300</v>
      </c>
      <c r="G35" s="62">
        <v>12</v>
      </c>
      <c r="H35" s="63"/>
    </row>
    <row r="36" spans="1:8" ht="34.5" customHeight="1">
      <c r="A36" s="53"/>
      <c r="B36" s="53">
        <v>75615</v>
      </c>
      <c r="C36" s="53"/>
      <c r="D36" s="54" t="s">
        <v>83</v>
      </c>
      <c r="E36" s="55">
        <f>(G36/F36)*100</f>
        <v>54.72673222859116</v>
      </c>
      <c r="F36" s="56">
        <f>SUM(F37:F44)</f>
        <v>6118592</v>
      </c>
      <c r="G36" s="78">
        <f>SUM(G37:G44)</f>
        <v>3348505.46</v>
      </c>
      <c r="H36" s="78"/>
    </row>
    <row r="37" spans="1:12" ht="18" customHeight="1">
      <c r="A37" s="58"/>
      <c r="B37" s="58"/>
      <c r="C37" s="58" t="s">
        <v>84</v>
      </c>
      <c r="D37" s="59" t="s">
        <v>85</v>
      </c>
      <c r="E37" s="60">
        <f>(G37/F37)*100</f>
        <v>55.02550398541659</v>
      </c>
      <c r="F37" s="61">
        <v>5595400</v>
      </c>
      <c r="G37" s="62">
        <v>3078897.05</v>
      </c>
      <c r="H37" s="63"/>
      <c r="L37" s="79"/>
    </row>
    <row r="38" spans="1:8" ht="18" customHeight="1">
      <c r="A38" s="58"/>
      <c r="B38" s="58"/>
      <c r="C38" s="58" t="s">
        <v>86</v>
      </c>
      <c r="D38" s="59" t="s">
        <v>87</v>
      </c>
      <c r="E38" s="60">
        <f>(G38/F38)*100</f>
        <v>48.14073410922112</v>
      </c>
      <c r="F38" s="61">
        <v>111700</v>
      </c>
      <c r="G38" s="62">
        <v>53773.2</v>
      </c>
      <c r="H38" s="63"/>
    </row>
    <row r="39" spans="1:8" ht="18" customHeight="1">
      <c r="A39" s="58"/>
      <c r="B39" s="58"/>
      <c r="C39" s="58" t="s">
        <v>88</v>
      </c>
      <c r="D39" s="59" t="s">
        <v>89</v>
      </c>
      <c r="E39" s="60">
        <f>(G39/F39)*100</f>
        <v>51.054732733559526</v>
      </c>
      <c r="F39" s="61">
        <v>246982</v>
      </c>
      <c r="G39" s="62">
        <v>126096</v>
      </c>
      <c r="H39" s="63"/>
    </row>
    <row r="40" spans="1:8" ht="18" customHeight="1">
      <c r="A40" s="80"/>
      <c r="B40" s="58"/>
      <c r="C40" s="58" t="s">
        <v>90</v>
      </c>
      <c r="D40" s="59" t="s">
        <v>91</v>
      </c>
      <c r="E40" s="60">
        <f>(G40/F40)*100</f>
        <v>71.75528795811519</v>
      </c>
      <c r="F40" s="61">
        <v>95500</v>
      </c>
      <c r="G40" s="62">
        <v>68526.3</v>
      </c>
      <c r="H40" s="63"/>
    </row>
    <row r="41" spans="1:8" ht="18" customHeight="1">
      <c r="A41" s="80"/>
      <c r="B41" s="58"/>
      <c r="C41" s="58" t="s">
        <v>92</v>
      </c>
      <c r="D41" s="59" t="s">
        <v>93</v>
      </c>
      <c r="E41" s="60">
        <f>(G41/F41)*100</f>
        <v>0.7725</v>
      </c>
      <c r="F41" s="61">
        <v>40000</v>
      </c>
      <c r="G41" s="62">
        <v>309</v>
      </c>
      <c r="H41" s="63"/>
    </row>
    <row r="42" spans="1:8" ht="18" customHeight="1">
      <c r="A42" s="80"/>
      <c r="B42" s="58"/>
      <c r="C42" s="58" t="s">
        <v>94</v>
      </c>
      <c r="D42" s="59" t="s">
        <v>95</v>
      </c>
      <c r="E42" s="60">
        <f>(G42/F42)*100</f>
        <v>102.19354838709678</v>
      </c>
      <c r="F42" s="61">
        <v>310</v>
      </c>
      <c r="G42" s="62">
        <v>316.8</v>
      </c>
      <c r="H42" s="63"/>
    </row>
    <row r="43" spans="1:8" ht="18" customHeight="1">
      <c r="A43" s="80"/>
      <c r="B43" s="58"/>
      <c r="C43" s="58" t="s">
        <v>81</v>
      </c>
      <c r="D43" s="59" t="s">
        <v>96</v>
      </c>
      <c r="E43" s="60">
        <f>(G43/F43)*100</f>
        <v>69.73921641791046</v>
      </c>
      <c r="F43" s="61">
        <v>26800</v>
      </c>
      <c r="G43" s="62">
        <v>18690.11</v>
      </c>
      <c r="H43" s="63"/>
    </row>
    <row r="44" spans="1:8" ht="18" customHeight="1">
      <c r="A44" s="80"/>
      <c r="B44" s="58"/>
      <c r="C44" s="58">
        <v>2680</v>
      </c>
      <c r="D44" s="59" t="s">
        <v>97</v>
      </c>
      <c r="E44" s="60">
        <f>(G44/F44)*100</f>
        <v>99.8421052631579</v>
      </c>
      <c r="F44" s="61">
        <v>1900</v>
      </c>
      <c r="G44" s="62">
        <v>1897</v>
      </c>
      <c r="H44" s="63"/>
    </row>
    <row r="45" spans="1:8" ht="18" customHeight="1">
      <c r="A45" s="81"/>
      <c r="B45" s="69"/>
      <c r="C45" s="69"/>
      <c r="D45" s="70"/>
      <c r="E45" s="71"/>
      <c r="F45" s="72"/>
      <c r="G45" s="71"/>
      <c r="H45" s="73" t="s">
        <v>60</v>
      </c>
    </row>
    <row r="46" spans="1:8" ht="34.5" customHeight="1">
      <c r="A46" s="53" t="s">
        <v>14</v>
      </c>
      <c r="B46" s="53">
        <v>75616</v>
      </c>
      <c r="C46" s="53"/>
      <c r="D46" s="54" t="s">
        <v>98</v>
      </c>
      <c r="E46" s="55">
        <f>(G46/F46)*100</f>
        <v>57.32882459715941</v>
      </c>
      <c r="F46" s="64">
        <f>SUM(F47:F56)</f>
        <v>3140200</v>
      </c>
      <c r="G46" s="57">
        <f>SUM(G47:G56)</f>
        <v>1800239.75</v>
      </c>
      <c r="H46" s="57"/>
    </row>
    <row r="47" spans="1:8" ht="18" customHeight="1">
      <c r="A47" s="80"/>
      <c r="B47" s="58"/>
      <c r="C47" s="58" t="s">
        <v>84</v>
      </c>
      <c r="D47" s="59" t="s">
        <v>85</v>
      </c>
      <c r="E47" s="60">
        <f>(G47/F47)*100</f>
        <v>60.70114509853541</v>
      </c>
      <c r="F47" s="61">
        <v>1580650</v>
      </c>
      <c r="G47" s="62">
        <v>959472.65</v>
      </c>
      <c r="H47" s="63"/>
    </row>
    <row r="48" spans="1:8" ht="18" customHeight="1">
      <c r="A48" s="80"/>
      <c r="B48" s="58"/>
      <c r="C48" s="58" t="s">
        <v>86</v>
      </c>
      <c r="D48" s="59" t="s">
        <v>87</v>
      </c>
      <c r="E48" s="60">
        <f>(G48/F48)*100</f>
        <v>57.764489231377205</v>
      </c>
      <c r="F48" s="61">
        <v>506100</v>
      </c>
      <c r="G48" s="62">
        <v>292346.08</v>
      </c>
      <c r="H48" s="63"/>
    </row>
    <row r="49" spans="1:8" ht="18" customHeight="1">
      <c r="A49" s="80"/>
      <c r="B49" s="58"/>
      <c r="C49" s="58" t="s">
        <v>88</v>
      </c>
      <c r="D49" s="59" t="s">
        <v>99</v>
      </c>
      <c r="E49" s="60">
        <f>(G49/F49)*100</f>
        <v>63.56218181818182</v>
      </c>
      <c r="F49" s="61">
        <v>2750</v>
      </c>
      <c r="G49" s="62">
        <v>1747.96</v>
      </c>
      <c r="H49" s="63"/>
    </row>
    <row r="50" spans="1:8" ht="18" customHeight="1">
      <c r="A50" s="80"/>
      <c r="B50" s="58"/>
      <c r="C50" s="58" t="s">
        <v>90</v>
      </c>
      <c r="D50" s="59" t="s">
        <v>91</v>
      </c>
      <c r="E50" s="60">
        <f>(G50/F50)*100</f>
        <v>57.58535700197239</v>
      </c>
      <c r="F50" s="61">
        <v>507000</v>
      </c>
      <c r="G50" s="62">
        <v>291957.76</v>
      </c>
      <c r="H50" s="63"/>
    </row>
    <row r="51" spans="1:8" ht="18" customHeight="1">
      <c r="A51" s="80"/>
      <c r="B51" s="58"/>
      <c r="C51" s="58" t="s">
        <v>100</v>
      </c>
      <c r="D51" s="59" t="s">
        <v>101</v>
      </c>
      <c r="E51" s="60">
        <f>(G51/F51)*100</f>
        <v>58.034000000000006</v>
      </c>
      <c r="F51" s="61">
        <v>35000</v>
      </c>
      <c r="G51" s="62">
        <v>20311.9</v>
      </c>
      <c r="H51" s="63"/>
    </row>
    <row r="52" spans="1:8" ht="18" customHeight="1">
      <c r="A52" s="80"/>
      <c r="B52" s="58"/>
      <c r="C52" s="58" t="s">
        <v>102</v>
      </c>
      <c r="D52" s="59" t="s">
        <v>103</v>
      </c>
      <c r="E52" s="60">
        <f>(G52/F52)*100</f>
        <v>86.3125</v>
      </c>
      <c r="F52" s="61">
        <v>12800</v>
      </c>
      <c r="G52" s="62">
        <v>11048</v>
      </c>
      <c r="H52" s="63"/>
    </row>
    <row r="53" spans="1:8" ht="18" customHeight="1">
      <c r="A53" s="80"/>
      <c r="B53" s="58"/>
      <c r="C53" s="58" t="s">
        <v>104</v>
      </c>
      <c r="D53" s="59" t="s">
        <v>105</v>
      </c>
      <c r="E53" s="60">
        <f>(G53/F53)*100</f>
        <v>44.74</v>
      </c>
      <c r="F53" s="61">
        <v>20000</v>
      </c>
      <c r="G53" s="62">
        <v>8948</v>
      </c>
      <c r="H53" s="63"/>
    </row>
    <row r="54" spans="1:8" ht="18" customHeight="1">
      <c r="A54" s="58"/>
      <c r="B54" s="58"/>
      <c r="C54" s="58" t="s">
        <v>92</v>
      </c>
      <c r="D54" s="59" t="s">
        <v>93</v>
      </c>
      <c r="E54" s="60">
        <f>(G54/F54)*100</f>
        <v>44.71201590909091</v>
      </c>
      <c r="F54" s="61">
        <v>440000</v>
      </c>
      <c r="G54" s="62">
        <v>196732.87</v>
      </c>
      <c r="H54" s="63"/>
    </row>
    <row r="55" spans="1:8" ht="18" customHeight="1">
      <c r="A55" s="58"/>
      <c r="B55" s="58"/>
      <c r="C55" s="58" t="s">
        <v>94</v>
      </c>
      <c r="D55" s="59" t="s">
        <v>106</v>
      </c>
      <c r="E55" s="60">
        <f>(G55/F55)*100</f>
        <v>65.40467889908257</v>
      </c>
      <c r="F55" s="61">
        <v>10900</v>
      </c>
      <c r="G55" s="62">
        <v>7129.11</v>
      </c>
      <c r="H55" s="63"/>
    </row>
    <row r="56" spans="1:8" ht="18" customHeight="1">
      <c r="A56" s="58"/>
      <c r="B56" s="58"/>
      <c r="C56" s="58" t="s">
        <v>81</v>
      </c>
      <c r="D56" s="59" t="s">
        <v>96</v>
      </c>
      <c r="E56" s="60">
        <f>(G56/F56)*100</f>
        <v>42.18168</v>
      </c>
      <c r="F56" s="61">
        <v>25000</v>
      </c>
      <c r="G56" s="62">
        <v>10545.42</v>
      </c>
      <c r="H56" s="63"/>
    </row>
    <row r="57" spans="1:8" ht="18" customHeight="1">
      <c r="A57" s="53"/>
      <c r="B57" s="53">
        <v>75618</v>
      </c>
      <c r="C57" s="53"/>
      <c r="D57" s="54" t="s">
        <v>107</v>
      </c>
      <c r="E57" s="55">
        <f>(G57/F57)*100</f>
        <v>60.67664021560114</v>
      </c>
      <c r="F57" s="64">
        <f>SUM(F58:F64)</f>
        <v>667900</v>
      </c>
      <c r="G57" s="57">
        <f>SUM(G58:G64)</f>
        <v>405259.28</v>
      </c>
      <c r="H57" s="57"/>
    </row>
    <row r="58" spans="1:8" ht="18" customHeight="1">
      <c r="A58" s="58"/>
      <c r="B58" s="58"/>
      <c r="C58" s="58" t="s">
        <v>108</v>
      </c>
      <c r="D58" s="59" t="s">
        <v>109</v>
      </c>
      <c r="E58" s="60">
        <f>(G58/F58)*100</f>
        <v>53.90998888888888</v>
      </c>
      <c r="F58" s="61">
        <v>90000</v>
      </c>
      <c r="G58" s="62">
        <v>48518.99</v>
      </c>
      <c r="H58" s="63"/>
    </row>
    <row r="59" spans="1:8" ht="18" customHeight="1">
      <c r="A59" s="58"/>
      <c r="B59" s="58"/>
      <c r="C59" s="58" t="s">
        <v>110</v>
      </c>
      <c r="D59" s="59" t="s">
        <v>111</v>
      </c>
      <c r="E59" s="60">
        <f>(G59/F59)*100</f>
        <v>12.532695984703631</v>
      </c>
      <c r="F59" s="61">
        <v>156900</v>
      </c>
      <c r="G59" s="62">
        <v>19663.8</v>
      </c>
      <c r="H59" s="63"/>
    </row>
    <row r="60" spans="1:8" ht="18" customHeight="1">
      <c r="A60" s="58"/>
      <c r="B60" s="58"/>
      <c r="C60" s="58" t="s">
        <v>112</v>
      </c>
      <c r="D60" s="59" t="s">
        <v>113</v>
      </c>
      <c r="E60" s="60">
        <f>(G60/F60)*100</f>
        <v>86.1798064516129</v>
      </c>
      <c r="F60" s="61">
        <v>310000</v>
      </c>
      <c r="G60" s="62">
        <v>267157.4</v>
      </c>
      <c r="H60" s="63"/>
    </row>
    <row r="61" spans="1:8" ht="18" customHeight="1">
      <c r="A61" s="58"/>
      <c r="B61" s="58"/>
      <c r="C61" s="58" t="s">
        <v>114</v>
      </c>
      <c r="D61" s="59" t="s">
        <v>115</v>
      </c>
      <c r="E61" s="60">
        <f>(G61/F61)*100</f>
        <v>43.18609929078014</v>
      </c>
      <c r="F61" s="61">
        <v>70500</v>
      </c>
      <c r="G61" s="62">
        <v>30446.2</v>
      </c>
      <c r="H61" s="63"/>
    </row>
    <row r="62" spans="1:8" ht="18" customHeight="1">
      <c r="A62" s="58"/>
      <c r="B62" s="58"/>
      <c r="C62" s="58" t="s">
        <v>116</v>
      </c>
      <c r="D62" s="59" t="s">
        <v>117</v>
      </c>
      <c r="E62" s="60">
        <f>(G62/F62)*100</f>
        <v>0</v>
      </c>
      <c r="F62" s="61">
        <v>8000</v>
      </c>
      <c r="G62" s="62">
        <v>0</v>
      </c>
      <c r="H62" s="63"/>
    </row>
    <row r="63" spans="1:8" ht="18" customHeight="1">
      <c r="A63" s="58"/>
      <c r="B63" s="58"/>
      <c r="C63" s="58" t="s">
        <v>94</v>
      </c>
      <c r="D63" s="59" t="s">
        <v>118</v>
      </c>
      <c r="E63" s="60">
        <f>(G63/F63)*100</f>
        <v>119.36132307692309</v>
      </c>
      <c r="F63" s="61">
        <v>32500</v>
      </c>
      <c r="G63" s="62">
        <v>38792.43</v>
      </c>
      <c r="H63" s="63"/>
    </row>
    <row r="64" spans="1:16" ht="18" customHeight="1">
      <c r="A64" s="58"/>
      <c r="B64" s="58"/>
      <c r="C64" s="58" t="s">
        <v>119</v>
      </c>
      <c r="D64" s="59" t="s">
        <v>120</v>
      </c>
      <c r="E64" s="60"/>
      <c r="F64" s="61">
        <v>0</v>
      </c>
      <c r="G64" s="62">
        <v>680.46</v>
      </c>
      <c r="H64" s="63"/>
      <c r="P64" s="65"/>
    </row>
    <row r="65" spans="1:8" s="65" customFormat="1" ht="18" customHeight="1">
      <c r="A65" s="53"/>
      <c r="B65" s="53">
        <v>75619</v>
      </c>
      <c r="C65" s="53"/>
      <c r="D65" s="54" t="s">
        <v>56</v>
      </c>
      <c r="E65" s="55">
        <f>(G65/F65)*100</f>
        <v>75.32666666666668</v>
      </c>
      <c r="F65" s="64">
        <f>SUM(F66)</f>
        <v>750</v>
      </c>
      <c r="G65" s="57">
        <v>564.95</v>
      </c>
      <c r="H65" s="82"/>
    </row>
    <row r="66" spans="1:8" ht="18" customHeight="1">
      <c r="A66" s="58"/>
      <c r="B66" s="58"/>
      <c r="C66" s="58" t="s">
        <v>72</v>
      </c>
      <c r="D66" s="59" t="s">
        <v>121</v>
      </c>
      <c r="E66" s="60">
        <f>(G66/F66)*100</f>
        <v>75.32666666666668</v>
      </c>
      <c r="F66" s="61">
        <v>750</v>
      </c>
      <c r="G66" s="62">
        <v>564.95</v>
      </c>
      <c r="H66" s="63"/>
    </row>
    <row r="67" spans="1:8" ht="18" customHeight="1">
      <c r="A67" s="53"/>
      <c r="B67" s="53">
        <v>75621</v>
      </c>
      <c r="C67" s="53"/>
      <c r="D67" s="54" t="s">
        <v>122</v>
      </c>
      <c r="E67" s="55">
        <f>(G67/F67)*100</f>
        <v>41.093425196691975</v>
      </c>
      <c r="F67" s="64">
        <f>SUM(F68,F69)</f>
        <v>8201021</v>
      </c>
      <c r="G67" s="57">
        <f>SUM(G68,G69)</f>
        <v>3370080.43</v>
      </c>
      <c r="H67" s="57"/>
    </row>
    <row r="68" spans="1:8" ht="18" customHeight="1">
      <c r="A68" s="58"/>
      <c r="B68" s="58"/>
      <c r="C68" s="58" t="s">
        <v>123</v>
      </c>
      <c r="D68" s="59" t="s">
        <v>124</v>
      </c>
      <c r="E68" s="60">
        <f>(G68/F68)*100</f>
        <v>40.34626026048792</v>
      </c>
      <c r="F68" s="61">
        <v>7941021</v>
      </c>
      <c r="G68" s="62">
        <v>3203905</v>
      </c>
      <c r="H68" s="63"/>
    </row>
    <row r="69" spans="1:8" ht="18" customHeight="1">
      <c r="A69" s="58"/>
      <c r="B69" s="58"/>
      <c r="C69" s="58" t="s">
        <v>125</v>
      </c>
      <c r="D69" s="59" t="s">
        <v>126</v>
      </c>
      <c r="E69" s="60">
        <f>(G69/F69)*100</f>
        <v>63.91362692307692</v>
      </c>
      <c r="F69" s="61">
        <v>260000</v>
      </c>
      <c r="G69" s="62">
        <v>166175.43</v>
      </c>
      <c r="H69" s="63"/>
    </row>
    <row r="70" spans="1:8" ht="18" customHeight="1">
      <c r="A70" s="53"/>
      <c r="B70" s="53">
        <v>75624</v>
      </c>
      <c r="C70" s="53"/>
      <c r="D70" s="54" t="s">
        <v>127</v>
      </c>
      <c r="E70" s="55">
        <f>(G70/F70)*100</f>
        <v>105.84444444444443</v>
      </c>
      <c r="F70" s="64">
        <v>270</v>
      </c>
      <c r="G70" s="78">
        <v>285.78</v>
      </c>
      <c r="H70" s="63"/>
    </row>
    <row r="71" spans="1:8" ht="18" customHeight="1">
      <c r="A71" s="58"/>
      <c r="B71" s="58"/>
      <c r="C71" s="58" t="s">
        <v>128</v>
      </c>
      <c r="D71" s="59" t="s">
        <v>129</v>
      </c>
      <c r="E71" s="60">
        <f>(G71/F71)*100</f>
        <v>105.84444444444443</v>
      </c>
      <c r="F71" s="61">
        <v>270</v>
      </c>
      <c r="G71" s="62">
        <v>285.78</v>
      </c>
      <c r="H71" s="63"/>
    </row>
    <row r="72" spans="1:8" ht="18" customHeight="1">
      <c r="A72" s="69"/>
      <c r="B72" s="69"/>
      <c r="C72" s="69"/>
      <c r="D72" s="70"/>
      <c r="E72" s="71"/>
      <c r="F72" s="72"/>
      <c r="G72" s="71"/>
      <c r="H72" s="73" t="s">
        <v>60</v>
      </c>
    </row>
    <row r="73" spans="1:8" ht="18" customHeight="1">
      <c r="A73" s="48">
        <v>758</v>
      </c>
      <c r="B73" s="48"/>
      <c r="C73" s="48"/>
      <c r="D73" s="49" t="s">
        <v>130</v>
      </c>
      <c r="E73" s="50">
        <f>(G73/F73)*100</f>
        <v>59.473433238690845</v>
      </c>
      <c r="F73" s="51">
        <f>SUM(F74,F76,F78,F80)</f>
        <v>11603315</v>
      </c>
      <c r="G73" s="51">
        <f>SUM(G74,G76,G78,G80)</f>
        <v>6900889.8</v>
      </c>
      <c r="H73" s="52"/>
    </row>
    <row r="74" spans="1:8" ht="18" customHeight="1">
      <c r="A74" s="53"/>
      <c r="B74" s="53">
        <v>75801</v>
      </c>
      <c r="C74" s="53"/>
      <c r="D74" s="54" t="s">
        <v>131</v>
      </c>
      <c r="E74" s="55">
        <f>(G74/F74)*100</f>
        <v>61.538480920218696</v>
      </c>
      <c r="F74" s="56">
        <f>SUM(F75)</f>
        <v>9525214</v>
      </c>
      <c r="G74" s="56">
        <f>SUM(G75)</f>
        <v>5861672</v>
      </c>
      <c r="H74" s="57"/>
    </row>
    <row r="75" spans="1:8" ht="18" customHeight="1">
      <c r="A75" s="53"/>
      <c r="B75" s="58"/>
      <c r="C75" s="58">
        <v>2920</v>
      </c>
      <c r="D75" s="59" t="s">
        <v>132</v>
      </c>
      <c r="E75" s="60">
        <f>(G75/F75)*100</f>
        <v>61.538480920218696</v>
      </c>
      <c r="F75" s="61">
        <v>9525214</v>
      </c>
      <c r="G75" s="62">
        <v>5861672</v>
      </c>
      <c r="H75" s="63"/>
    </row>
    <row r="76" spans="1:8" ht="18" customHeight="1">
      <c r="A76" s="53"/>
      <c r="B76" s="53">
        <v>75807</v>
      </c>
      <c r="C76" s="53"/>
      <c r="D76" s="54" t="s">
        <v>133</v>
      </c>
      <c r="E76" s="55">
        <f>(G76/F76)*100</f>
        <v>50.00011817425503</v>
      </c>
      <c r="F76" s="64">
        <f>F77</f>
        <v>1692416</v>
      </c>
      <c r="G76" s="64">
        <f>G77</f>
        <v>846210</v>
      </c>
      <c r="H76" s="57"/>
    </row>
    <row r="77" spans="1:8" ht="18" customHeight="1">
      <c r="A77" s="53"/>
      <c r="B77" s="58"/>
      <c r="C77" s="58">
        <v>2920</v>
      </c>
      <c r="D77" s="59" t="s">
        <v>132</v>
      </c>
      <c r="E77" s="60">
        <f>(G77/F77)*100</f>
        <v>50.00011817425503</v>
      </c>
      <c r="F77" s="61">
        <v>1692416</v>
      </c>
      <c r="G77" s="62">
        <v>846210</v>
      </c>
      <c r="H77" s="63"/>
    </row>
    <row r="78" spans="1:8" ht="18" customHeight="1">
      <c r="A78" s="53"/>
      <c r="B78" s="83" t="s">
        <v>134</v>
      </c>
      <c r="C78" s="58"/>
      <c r="D78" s="84" t="s">
        <v>135</v>
      </c>
      <c r="E78" s="60"/>
      <c r="F78" s="78">
        <f>F79</f>
        <v>0</v>
      </c>
      <c r="G78" s="78">
        <f>G79</f>
        <v>167.8</v>
      </c>
      <c r="H78" s="63"/>
    </row>
    <row r="79" spans="1:8" ht="18" customHeight="1">
      <c r="A79" s="53"/>
      <c r="B79" s="58"/>
      <c r="C79" s="58" t="s">
        <v>72</v>
      </c>
      <c r="D79" s="85" t="s">
        <v>136</v>
      </c>
      <c r="E79" s="60"/>
      <c r="F79" s="61">
        <v>0</v>
      </c>
      <c r="G79" s="62">
        <v>167.8</v>
      </c>
      <c r="H79" s="63"/>
    </row>
    <row r="80" spans="1:14" ht="18" customHeight="1">
      <c r="A80" s="53"/>
      <c r="B80" s="53">
        <v>75831</v>
      </c>
      <c r="C80" s="53"/>
      <c r="D80" s="54" t="s">
        <v>137</v>
      </c>
      <c r="E80" s="55">
        <f>(G80/F80)*100</f>
        <v>49.999351802636866</v>
      </c>
      <c r="F80" s="64">
        <f>F81</f>
        <v>385685</v>
      </c>
      <c r="G80" s="64">
        <f>G81</f>
        <v>192840</v>
      </c>
      <c r="H80" s="57"/>
      <c r="N80" s="65"/>
    </row>
    <row r="81" spans="1:8" ht="18" customHeight="1">
      <c r="A81" s="53"/>
      <c r="B81" s="58"/>
      <c r="C81" s="58">
        <v>2920</v>
      </c>
      <c r="D81" s="59" t="s">
        <v>132</v>
      </c>
      <c r="E81" s="60">
        <f>(G81/F81)*100</f>
        <v>49.999351802636866</v>
      </c>
      <c r="F81" s="61">
        <v>385685</v>
      </c>
      <c r="G81" s="62">
        <v>192840</v>
      </c>
      <c r="H81" s="63"/>
    </row>
    <row r="82" spans="1:8" ht="18" customHeight="1">
      <c r="A82" s="48">
        <v>801</v>
      </c>
      <c r="B82" s="48"/>
      <c r="C82" s="48"/>
      <c r="D82" s="49" t="s">
        <v>138</v>
      </c>
      <c r="E82" s="50">
        <f>(G82/F82)*100</f>
        <v>48.95448916955623</v>
      </c>
      <c r="F82" s="51">
        <f>SUM(F83,F87,F91)</f>
        <v>622643</v>
      </c>
      <c r="G82" s="51">
        <f>SUM(G83,G87,G91)</f>
        <v>304811.7</v>
      </c>
      <c r="H82" s="52"/>
    </row>
    <row r="83" spans="1:8" ht="18" customHeight="1">
      <c r="A83" s="53"/>
      <c r="B83" s="53">
        <v>80101</v>
      </c>
      <c r="C83" s="53"/>
      <c r="D83" s="54" t="s">
        <v>139</v>
      </c>
      <c r="E83" s="55">
        <f>(G83/F83)*100</f>
        <v>74.74162894234726</v>
      </c>
      <c r="F83" s="64">
        <f>SUM(F84,F85,F86)</f>
        <v>26729</v>
      </c>
      <c r="G83" s="57">
        <f>SUM(G84,G86)</f>
        <v>19977.69</v>
      </c>
      <c r="H83" s="57"/>
    </row>
    <row r="84" spans="1:8" ht="43.5" customHeight="1">
      <c r="A84" s="80"/>
      <c r="B84" s="58"/>
      <c r="C84" s="58" t="s">
        <v>41</v>
      </c>
      <c r="D84" s="59" t="s">
        <v>140</v>
      </c>
      <c r="E84" s="60">
        <f>(G84/F84)*100</f>
        <v>77.38529672276351</v>
      </c>
      <c r="F84" s="61">
        <v>23709</v>
      </c>
      <c r="G84" s="62">
        <v>18347.28</v>
      </c>
      <c r="H84" s="62"/>
    </row>
    <row r="85" spans="1:8" ht="18" customHeight="1">
      <c r="A85" s="58"/>
      <c r="B85" s="58"/>
      <c r="C85" s="58" t="s">
        <v>67</v>
      </c>
      <c r="D85" s="59" t="s">
        <v>68</v>
      </c>
      <c r="E85" s="60">
        <f>(G85/F85)*100</f>
        <v>0</v>
      </c>
      <c r="F85" s="61">
        <v>20</v>
      </c>
      <c r="G85" s="62">
        <v>0</v>
      </c>
      <c r="H85" s="62"/>
    </row>
    <row r="86" spans="1:15" ht="18" customHeight="1">
      <c r="A86" s="58"/>
      <c r="B86" s="58"/>
      <c r="C86" s="58" t="s">
        <v>141</v>
      </c>
      <c r="D86" s="59" t="s">
        <v>142</v>
      </c>
      <c r="E86" s="60">
        <f>(G86/F86)*100</f>
        <v>54.347</v>
      </c>
      <c r="F86" s="61">
        <v>3000</v>
      </c>
      <c r="G86" s="62">
        <v>1630.41</v>
      </c>
      <c r="H86" s="62"/>
      <c r="O86" s="65"/>
    </row>
    <row r="87" spans="1:8" ht="18" customHeight="1">
      <c r="A87" s="53"/>
      <c r="B87" s="53">
        <v>80110</v>
      </c>
      <c r="C87" s="53"/>
      <c r="D87" s="54" t="s">
        <v>143</v>
      </c>
      <c r="E87" s="55">
        <f>(G87/F87)*100</f>
        <v>35.39473145780052</v>
      </c>
      <c r="F87" s="64">
        <f>SUM(F88,F89,F90)</f>
        <v>58650</v>
      </c>
      <c r="G87" s="57">
        <f>SUM(G88,G89,G90)</f>
        <v>20759.010000000002</v>
      </c>
      <c r="H87" s="57"/>
    </row>
    <row r="88" spans="1:8" ht="43.5" customHeight="1">
      <c r="A88" s="58"/>
      <c r="B88" s="58"/>
      <c r="C88" s="58" t="s">
        <v>41</v>
      </c>
      <c r="D88" s="59" t="s">
        <v>144</v>
      </c>
      <c r="E88" s="60">
        <f>(G88/F88)*100</f>
        <v>45.509661835748794</v>
      </c>
      <c r="F88" s="61">
        <v>41400</v>
      </c>
      <c r="G88" s="62">
        <v>18841</v>
      </c>
      <c r="H88" s="62"/>
    </row>
    <row r="89" spans="1:8" ht="18" customHeight="1">
      <c r="A89" s="58"/>
      <c r="B89" s="58"/>
      <c r="C89" s="58" t="s">
        <v>67</v>
      </c>
      <c r="D89" s="59" t="s">
        <v>68</v>
      </c>
      <c r="E89" s="60">
        <f>(G89/F89)*100</f>
        <v>21.694736842105264</v>
      </c>
      <c r="F89" s="61">
        <v>3800</v>
      </c>
      <c r="G89" s="62">
        <v>824.4</v>
      </c>
      <c r="H89" s="62"/>
    </row>
    <row r="90" spans="1:8" ht="18" customHeight="1">
      <c r="A90" s="58"/>
      <c r="B90" s="58"/>
      <c r="C90" s="58" t="s">
        <v>141</v>
      </c>
      <c r="D90" s="59" t="s">
        <v>142</v>
      </c>
      <c r="E90" s="60">
        <f>(G90/F90)*100</f>
        <v>8.13092936802974</v>
      </c>
      <c r="F90" s="61">
        <v>13450</v>
      </c>
      <c r="G90" s="62">
        <v>1093.61</v>
      </c>
      <c r="H90" s="63"/>
    </row>
    <row r="91" spans="1:8" ht="18" customHeight="1">
      <c r="A91" s="53"/>
      <c r="B91" s="53">
        <v>80148</v>
      </c>
      <c r="C91" s="53"/>
      <c r="D91" s="54" t="s">
        <v>145</v>
      </c>
      <c r="E91" s="55">
        <f>(G91/F91)*100</f>
        <v>49.15181363352095</v>
      </c>
      <c r="F91" s="64">
        <f>F92</f>
        <v>537264</v>
      </c>
      <c r="G91" s="64">
        <f>G92</f>
        <v>264075</v>
      </c>
      <c r="H91" s="57"/>
    </row>
    <row r="92" spans="1:8" ht="19.5" customHeight="1">
      <c r="A92" s="58"/>
      <c r="B92" s="66" t="s">
        <v>71</v>
      </c>
      <c r="C92" s="58" t="s">
        <v>67</v>
      </c>
      <c r="D92" s="59" t="s">
        <v>68</v>
      </c>
      <c r="E92" s="60">
        <f>(G92/F92)*100</f>
        <v>49.15181363352095</v>
      </c>
      <c r="F92" s="61">
        <v>537264</v>
      </c>
      <c r="G92" s="62">
        <v>264075</v>
      </c>
      <c r="H92" s="63"/>
    </row>
    <row r="93" spans="1:8" ht="18" customHeight="1">
      <c r="A93" s="48">
        <v>852</v>
      </c>
      <c r="B93" s="48"/>
      <c r="C93" s="48"/>
      <c r="D93" s="49" t="s">
        <v>146</v>
      </c>
      <c r="E93" s="50">
        <f>(G93/F93)*100</f>
        <v>56.161623567589494</v>
      </c>
      <c r="F93" s="51">
        <f>SUM(F94,F96,F99,F104,F107)</f>
        <v>986100</v>
      </c>
      <c r="G93" s="52">
        <f>SUM(G94,G96,G99,G104,G107)</f>
        <v>553809.77</v>
      </c>
      <c r="H93" s="52"/>
    </row>
    <row r="94" spans="1:8" ht="32.25" customHeight="1">
      <c r="A94" s="53"/>
      <c r="B94" s="53">
        <v>85212</v>
      </c>
      <c r="C94" s="53"/>
      <c r="D94" s="54" t="s">
        <v>147</v>
      </c>
      <c r="E94" s="55">
        <f>(G94/F94)*100</f>
        <v>256.5182222222222</v>
      </c>
      <c r="F94" s="64">
        <f>SUM(F95)</f>
        <v>9000</v>
      </c>
      <c r="G94" s="57">
        <f>SUM(G95)</f>
        <v>23086.64</v>
      </c>
      <c r="H94" s="57"/>
    </row>
    <row r="95" spans="1:8" ht="32.25" customHeight="1">
      <c r="A95" s="53"/>
      <c r="B95" s="58"/>
      <c r="C95" s="58">
        <v>2360</v>
      </c>
      <c r="D95" s="59" t="s">
        <v>148</v>
      </c>
      <c r="E95" s="60">
        <f>(G95/F95)*100</f>
        <v>256.5182222222222</v>
      </c>
      <c r="F95" s="61">
        <v>9000</v>
      </c>
      <c r="G95" s="62">
        <v>23086.64</v>
      </c>
      <c r="H95" s="63"/>
    </row>
    <row r="96" spans="1:8" ht="18" customHeight="1">
      <c r="A96" s="53"/>
      <c r="B96" s="53">
        <v>85214</v>
      </c>
      <c r="C96" s="53"/>
      <c r="D96" s="54" t="s">
        <v>149</v>
      </c>
      <c r="E96" s="55">
        <f>(G96/F96)*100</f>
        <v>50.00050251256282</v>
      </c>
      <c r="F96" s="64">
        <f>SUM(F97)</f>
        <v>398000</v>
      </c>
      <c r="G96" s="57">
        <f>SUM(G97)</f>
        <v>199002</v>
      </c>
      <c r="H96" s="57"/>
    </row>
    <row r="97" spans="1:14" ht="18" customHeight="1">
      <c r="A97" s="53"/>
      <c r="B97" s="58"/>
      <c r="C97" s="58">
        <v>2030</v>
      </c>
      <c r="D97" s="59" t="s">
        <v>150</v>
      </c>
      <c r="E97" s="60">
        <f>(G97/F97)*100</f>
        <v>50.00050251256282</v>
      </c>
      <c r="F97" s="61">
        <v>398000</v>
      </c>
      <c r="G97" s="62">
        <v>199002</v>
      </c>
      <c r="H97" s="63"/>
      <c r="I97" s="32">
        <f>G97+G103+G108</f>
        <v>495578</v>
      </c>
      <c r="N97" s="65"/>
    </row>
    <row r="98" spans="1:8" ht="18" customHeight="1">
      <c r="A98" s="68"/>
      <c r="B98" s="69"/>
      <c r="C98" s="69"/>
      <c r="D98" s="70"/>
      <c r="E98" s="71"/>
      <c r="F98" s="72"/>
      <c r="G98" s="71"/>
      <c r="H98" s="73" t="s">
        <v>60</v>
      </c>
    </row>
    <row r="99" spans="1:8" ht="18" customHeight="1">
      <c r="A99" s="53" t="s">
        <v>17</v>
      </c>
      <c r="B99" s="53">
        <v>85219</v>
      </c>
      <c r="C99" s="53"/>
      <c r="D99" s="54" t="s">
        <v>151</v>
      </c>
      <c r="E99" s="55">
        <f>(G99/F99)*100</f>
        <v>52.482556136573365</v>
      </c>
      <c r="F99" s="64">
        <f>SUM(F100,F101,F102+F103)</f>
        <v>325100</v>
      </c>
      <c r="G99" s="57">
        <f>SUM(G100,G101,G102,G103)</f>
        <v>170620.79</v>
      </c>
      <c r="H99" s="57"/>
    </row>
    <row r="100" spans="1:8" ht="43.5" customHeight="1">
      <c r="A100" s="58"/>
      <c r="B100" s="58"/>
      <c r="C100" s="58" t="s">
        <v>41</v>
      </c>
      <c r="D100" s="59" t="s">
        <v>144</v>
      </c>
      <c r="E100" s="60">
        <f>(G100/F100)*100</f>
        <v>76.07142857142857</v>
      </c>
      <c r="F100" s="61">
        <v>14000</v>
      </c>
      <c r="G100" s="62">
        <v>10650</v>
      </c>
      <c r="H100" s="63"/>
    </row>
    <row r="101" spans="1:8" ht="18" customHeight="1">
      <c r="A101" s="58"/>
      <c r="B101" s="58"/>
      <c r="C101" s="58" t="s">
        <v>141</v>
      </c>
      <c r="D101" s="59" t="s">
        <v>142</v>
      </c>
      <c r="E101" s="60">
        <f>(G101/F101)*100</f>
        <v>45.59938888888889</v>
      </c>
      <c r="F101" s="61">
        <v>18000</v>
      </c>
      <c r="G101" s="62">
        <v>8207.89</v>
      </c>
      <c r="H101" s="63"/>
    </row>
    <row r="102" spans="1:8" ht="18" customHeight="1">
      <c r="A102" s="58"/>
      <c r="B102" s="58"/>
      <c r="C102" s="58" t="s">
        <v>72</v>
      </c>
      <c r="D102" s="59" t="s">
        <v>152</v>
      </c>
      <c r="E102" s="60">
        <f>(G102/F102)*100</f>
        <v>71.845</v>
      </c>
      <c r="F102" s="61">
        <v>2000</v>
      </c>
      <c r="G102" s="62">
        <v>1436.9</v>
      </c>
      <c r="H102" s="63"/>
    </row>
    <row r="103" spans="1:8" ht="18" customHeight="1">
      <c r="A103" s="58"/>
      <c r="B103" s="58"/>
      <c r="C103" s="58">
        <v>2030</v>
      </c>
      <c r="D103" s="59" t="s">
        <v>153</v>
      </c>
      <c r="E103" s="60">
        <f>(G103/F103)*100</f>
        <v>51.64067330814153</v>
      </c>
      <c r="F103" s="61">
        <v>291100</v>
      </c>
      <c r="G103" s="62">
        <v>150326</v>
      </c>
      <c r="H103" s="63"/>
    </row>
    <row r="104" spans="1:8" ht="19.5" customHeight="1">
      <c r="A104" s="53"/>
      <c r="B104" s="86" t="s">
        <v>154</v>
      </c>
      <c r="C104" s="53"/>
      <c r="D104" s="54" t="s">
        <v>155</v>
      </c>
      <c r="E104" s="55">
        <f>(G104/F104)*100</f>
        <v>74.2517</v>
      </c>
      <c r="F104" s="64">
        <f>SUM(F105)</f>
        <v>20000</v>
      </c>
      <c r="G104" s="57">
        <f>SUM(G105,G106)</f>
        <v>14850.34</v>
      </c>
      <c r="H104" s="57"/>
    </row>
    <row r="105" spans="1:8" ht="18" customHeight="1">
      <c r="A105" s="58"/>
      <c r="B105" s="58"/>
      <c r="C105" s="58" t="s">
        <v>67</v>
      </c>
      <c r="D105" s="59" t="s">
        <v>156</v>
      </c>
      <c r="E105" s="60">
        <f>(G105/F105)*100</f>
        <v>69.67445</v>
      </c>
      <c r="F105" s="61">
        <v>20000</v>
      </c>
      <c r="G105" s="62">
        <v>13934.89</v>
      </c>
      <c r="H105" s="61"/>
    </row>
    <row r="106" spans="1:8" ht="18" customHeight="1">
      <c r="A106" s="58"/>
      <c r="B106" s="58"/>
      <c r="C106" s="58" t="s">
        <v>72</v>
      </c>
      <c r="D106" s="59" t="s">
        <v>73</v>
      </c>
      <c r="E106" s="60"/>
      <c r="F106" s="61">
        <v>0</v>
      </c>
      <c r="G106" s="62">
        <v>915.45</v>
      </c>
      <c r="H106" s="61"/>
    </row>
    <row r="107" spans="1:8" ht="18" customHeight="1">
      <c r="A107" s="53"/>
      <c r="B107" s="53">
        <v>85295</v>
      </c>
      <c r="C107" s="53"/>
      <c r="D107" s="54" t="s">
        <v>40</v>
      </c>
      <c r="E107" s="55">
        <f>(G107/F107)*100</f>
        <v>62.5</v>
      </c>
      <c r="F107" s="64">
        <f>F108</f>
        <v>234000</v>
      </c>
      <c r="G107" s="64">
        <f>G108</f>
        <v>146250</v>
      </c>
      <c r="H107" s="57"/>
    </row>
    <row r="108" spans="1:8" ht="19.5" customHeight="1">
      <c r="A108" s="58"/>
      <c r="B108" s="58"/>
      <c r="C108" s="58">
        <v>2030</v>
      </c>
      <c r="D108" s="59" t="s">
        <v>150</v>
      </c>
      <c r="E108" s="60">
        <f>(G108/F108)*100</f>
        <v>62.5</v>
      </c>
      <c r="F108" s="61">
        <v>234000</v>
      </c>
      <c r="G108" s="62">
        <v>146250</v>
      </c>
      <c r="H108" s="61"/>
    </row>
    <row r="109" spans="1:8" ht="18" customHeight="1">
      <c r="A109" s="87" t="s">
        <v>18</v>
      </c>
      <c r="B109" s="87"/>
      <c r="C109" s="87"/>
      <c r="D109" s="88" t="s">
        <v>157</v>
      </c>
      <c r="E109" s="50">
        <f>(G109/F109)*100</f>
        <v>98.34843825536981</v>
      </c>
      <c r="F109" s="76">
        <f>SUM(F110)</f>
        <v>120578.356</v>
      </c>
      <c r="G109" s="76">
        <f>SUM(G110)</f>
        <v>118586.93000000001</v>
      </c>
      <c r="H109" s="76"/>
    </row>
    <row r="110" spans="1:8" ht="18" customHeight="1">
      <c r="A110" s="58"/>
      <c r="B110" s="83" t="s">
        <v>158</v>
      </c>
      <c r="C110" s="58"/>
      <c r="D110" s="84" t="s">
        <v>40</v>
      </c>
      <c r="E110" s="55">
        <f>(G110/F110)*100</f>
        <v>98.34843825536981</v>
      </c>
      <c r="F110" s="56">
        <f>SUM(F111,F112,F113)</f>
        <v>120578.356</v>
      </c>
      <c r="G110" s="56">
        <f>SUM(G111,G112,G113)</f>
        <v>118586.93000000001</v>
      </c>
      <c r="H110" s="61"/>
    </row>
    <row r="111" spans="1:8" ht="18" customHeight="1">
      <c r="A111" s="58"/>
      <c r="B111" s="58"/>
      <c r="C111" s="58" t="s">
        <v>159</v>
      </c>
      <c r="D111" s="59" t="s">
        <v>160</v>
      </c>
      <c r="E111" s="60">
        <f>(G111/F111)*100</f>
        <v>100</v>
      </c>
      <c r="F111" s="61">
        <v>113879.6</v>
      </c>
      <c r="G111" s="62">
        <f>113879.6</f>
        <v>113879.6</v>
      </c>
      <c r="H111" s="61"/>
    </row>
    <row r="112" spans="1:13" ht="18" customHeight="1">
      <c r="A112" s="58"/>
      <c r="B112" s="58"/>
      <c r="C112" s="58" t="s">
        <v>161</v>
      </c>
      <c r="D112" s="59" t="s">
        <v>160</v>
      </c>
      <c r="E112" s="60">
        <f>(G112/F112)*100</f>
        <v>100.00005971257946</v>
      </c>
      <c r="F112" s="61">
        <v>6698.756</v>
      </c>
      <c r="G112" s="62">
        <v>6698.76</v>
      </c>
      <c r="H112" s="61"/>
      <c r="M112" s="65"/>
    </row>
    <row r="113" spans="1:13" ht="29.25" customHeight="1">
      <c r="A113" s="58"/>
      <c r="B113" s="58"/>
      <c r="C113" s="58" t="s">
        <v>74</v>
      </c>
      <c r="D113" s="59" t="s">
        <v>75</v>
      </c>
      <c r="E113" s="60"/>
      <c r="F113" s="61">
        <v>0</v>
      </c>
      <c r="G113" s="62">
        <v>-1991.43</v>
      </c>
      <c r="H113" s="61"/>
      <c r="M113" s="65"/>
    </row>
    <row r="114" spans="1:8" ht="19.5" customHeight="1">
      <c r="A114" s="87" t="s">
        <v>20</v>
      </c>
      <c r="B114" s="87"/>
      <c r="C114" s="87"/>
      <c r="D114" s="89" t="s">
        <v>21</v>
      </c>
      <c r="E114" s="50">
        <f>(G114/F114)*100</f>
        <v>79.18077647891289</v>
      </c>
      <c r="F114" s="76">
        <f>F115</f>
        <v>138497</v>
      </c>
      <c r="G114" s="76">
        <f>G115</f>
        <v>109663</v>
      </c>
      <c r="H114" s="76"/>
    </row>
    <row r="115" spans="1:8" ht="19.5" customHeight="1">
      <c r="A115" s="58"/>
      <c r="B115" s="83" t="s">
        <v>162</v>
      </c>
      <c r="C115" s="58"/>
      <c r="D115" s="84" t="s">
        <v>163</v>
      </c>
      <c r="E115" s="55">
        <f>(G115/F115)*100</f>
        <v>79.18077647891289</v>
      </c>
      <c r="F115" s="90">
        <f>F116</f>
        <v>138497</v>
      </c>
      <c r="G115" s="90">
        <f>G116</f>
        <v>109663</v>
      </c>
      <c r="H115" s="61"/>
    </row>
    <row r="116" spans="1:8" ht="19.5" customHeight="1">
      <c r="A116" s="58"/>
      <c r="B116" s="58"/>
      <c r="C116" s="58" t="s">
        <v>164</v>
      </c>
      <c r="D116" s="59" t="s">
        <v>150</v>
      </c>
      <c r="E116" s="60">
        <f>(G116/F116)*100</f>
        <v>79.18077647891289</v>
      </c>
      <c r="F116" s="91">
        <v>138497</v>
      </c>
      <c r="G116" s="92">
        <v>109663</v>
      </c>
      <c r="H116" s="61"/>
    </row>
    <row r="117" spans="1:8" ht="18" customHeight="1">
      <c r="A117" s="48">
        <v>900</v>
      </c>
      <c r="B117" s="48"/>
      <c r="C117" s="48"/>
      <c r="D117" s="49" t="s">
        <v>165</v>
      </c>
      <c r="E117" s="50">
        <f>(G117/F117)*100</f>
        <v>169.9636769239891</v>
      </c>
      <c r="F117" s="51">
        <f>SUM(F122,F124)</f>
        <v>269856</v>
      </c>
      <c r="G117" s="52">
        <f>SUM(G118,G120,G124)</f>
        <v>458657.18000000005</v>
      </c>
      <c r="H117" s="52"/>
    </row>
    <row r="118" spans="1:8" ht="18" customHeight="1">
      <c r="A118" s="93"/>
      <c r="B118" s="94" t="s">
        <v>166</v>
      </c>
      <c r="C118" s="93"/>
      <c r="D118" s="95" t="s">
        <v>167</v>
      </c>
      <c r="E118" s="55"/>
      <c r="F118" s="90">
        <f>F119</f>
        <v>0</v>
      </c>
      <c r="G118" s="90">
        <f>G119</f>
        <v>600</v>
      </c>
      <c r="H118" s="96"/>
    </row>
    <row r="119" spans="1:8" ht="18" customHeight="1">
      <c r="A119" s="97"/>
      <c r="B119" s="97"/>
      <c r="C119" s="97" t="s">
        <v>168</v>
      </c>
      <c r="D119" s="98" t="s">
        <v>169</v>
      </c>
      <c r="E119" s="60"/>
      <c r="F119" s="91">
        <v>0</v>
      </c>
      <c r="G119" s="92">
        <v>600</v>
      </c>
      <c r="H119" s="92"/>
    </row>
    <row r="120" spans="1:8" ht="18" customHeight="1">
      <c r="A120" s="97"/>
      <c r="B120" s="94" t="s">
        <v>170</v>
      </c>
      <c r="C120" s="97"/>
      <c r="D120" s="95" t="s">
        <v>171</v>
      </c>
      <c r="E120" s="55"/>
      <c r="F120" s="90">
        <f>F121</f>
        <v>0</v>
      </c>
      <c r="G120" s="90">
        <f>G121</f>
        <v>191226.34</v>
      </c>
      <c r="H120" s="92"/>
    </row>
    <row r="121" spans="1:8" ht="18" customHeight="1">
      <c r="A121" s="97"/>
      <c r="B121" s="97"/>
      <c r="C121" s="97" t="s">
        <v>172</v>
      </c>
      <c r="D121" s="98" t="s">
        <v>173</v>
      </c>
      <c r="E121" s="60"/>
      <c r="F121" s="91">
        <v>0</v>
      </c>
      <c r="G121" s="92">
        <v>191226.34</v>
      </c>
      <c r="H121" s="92"/>
    </row>
    <row r="122" spans="1:13" ht="18" customHeight="1">
      <c r="A122" s="53"/>
      <c r="B122" s="53">
        <v>90020</v>
      </c>
      <c r="C122" s="53"/>
      <c r="D122" s="54" t="s">
        <v>174</v>
      </c>
      <c r="E122" s="55">
        <f>(G122/F122)*100</f>
        <v>0</v>
      </c>
      <c r="F122" s="56">
        <f>F123</f>
        <v>3000</v>
      </c>
      <c r="G122" s="56">
        <f>G123</f>
        <v>0</v>
      </c>
      <c r="H122" s="57"/>
      <c r="L122" s="99"/>
      <c r="M122" s="99"/>
    </row>
    <row r="123" spans="1:8" ht="29.25" customHeight="1">
      <c r="A123" s="53"/>
      <c r="B123" s="66" t="s">
        <v>71</v>
      </c>
      <c r="C123" s="67" t="s">
        <v>175</v>
      </c>
      <c r="D123" s="59" t="s">
        <v>176</v>
      </c>
      <c r="E123" s="60">
        <f>(G123/F123)*100</f>
        <v>0</v>
      </c>
      <c r="F123" s="61">
        <v>3000</v>
      </c>
      <c r="G123" s="62">
        <v>0</v>
      </c>
      <c r="H123" s="61"/>
    </row>
    <row r="124" spans="1:8" ht="19.5" customHeight="1">
      <c r="A124" s="53"/>
      <c r="B124" s="100" t="s">
        <v>177</v>
      </c>
      <c r="C124" s="100"/>
      <c r="D124" s="84" t="s">
        <v>40</v>
      </c>
      <c r="E124" s="55">
        <f>(G124/F124)*100</f>
        <v>99.9905716940972</v>
      </c>
      <c r="F124" s="56">
        <f>SUM(F125,F126)</f>
        <v>266856</v>
      </c>
      <c r="G124" s="78">
        <f>SUM(G125,G126)</f>
        <v>266830.84</v>
      </c>
      <c r="H124" s="56"/>
    </row>
    <row r="125" spans="1:8" ht="19.5" customHeight="1">
      <c r="A125" s="53"/>
      <c r="B125" s="66"/>
      <c r="C125" s="67" t="s">
        <v>168</v>
      </c>
      <c r="D125" s="98" t="s">
        <v>169</v>
      </c>
      <c r="E125" s="60">
        <f>(G125/F125)*100</f>
        <v>99.99987535730905</v>
      </c>
      <c r="F125" s="61">
        <v>240688</v>
      </c>
      <c r="G125" s="62">
        <v>240687.7</v>
      </c>
      <c r="H125" s="61"/>
    </row>
    <row r="126" spans="1:8" ht="34.5" customHeight="1">
      <c r="A126" s="53"/>
      <c r="B126" s="66"/>
      <c r="C126" s="67" t="s">
        <v>178</v>
      </c>
      <c r="D126" s="59" t="s">
        <v>179</v>
      </c>
      <c r="E126" s="60">
        <f>(G126/F126)*100</f>
        <v>99.90499847141547</v>
      </c>
      <c r="F126" s="61">
        <v>26168</v>
      </c>
      <c r="G126" s="62">
        <v>26143.14</v>
      </c>
      <c r="H126" s="61"/>
    </row>
    <row r="127" spans="1:8" ht="19.5" customHeight="1">
      <c r="A127" s="68"/>
      <c r="B127" s="101"/>
      <c r="C127" s="102"/>
      <c r="D127" s="70"/>
      <c r="E127" s="71"/>
      <c r="F127" s="72"/>
      <c r="G127" s="71"/>
      <c r="H127" s="72" t="s">
        <v>60</v>
      </c>
    </row>
    <row r="128" spans="1:8" ht="19.5" customHeight="1">
      <c r="A128" s="48" t="s">
        <v>23</v>
      </c>
      <c r="B128" s="103"/>
      <c r="C128" s="104"/>
      <c r="D128" s="89" t="s">
        <v>24</v>
      </c>
      <c r="E128" s="50">
        <f>(G128/F128)*100</f>
        <v>12.534555397376563</v>
      </c>
      <c r="F128" s="76">
        <f>SUM(F129,F131)</f>
        <v>761444</v>
      </c>
      <c r="G128" s="77">
        <f>SUM(G131)</f>
        <v>95443.62</v>
      </c>
      <c r="H128" s="76"/>
    </row>
    <row r="129" spans="1:8" ht="19.5" customHeight="1">
      <c r="A129" s="53"/>
      <c r="B129" s="100" t="s">
        <v>180</v>
      </c>
      <c r="C129" s="67"/>
      <c r="D129" s="84" t="s">
        <v>181</v>
      </c>
      <c r="E129" s="55">
        <f>(G129/F129)*100</f>
        <v>0</v>
      </c>
      <c r="F129" s="56">
        <f>F130</f>
        <v>666000</v>
      </c>
      <c r="G129" s="56">
        <f>G130</f>
        <v>0</v>
      </c>
      <c r="H129" s="56"/>
    </row>
    <row r="130" spans="1:8" ht="34.5" customHeight="1">
      <c r="A130" s="53"/>
      <c r="B130" s="66"/>
      <c r="C130" s="67" t="s">
        <v>182</v>
      </c>
      <c r="D130" s="59" t="s">
        <v>183</v>
      </c>
      <c r="E130" s="60">
        <f>(G130/F130)*100</f>
        <v>0</v>
      </c>
      <c r="F130" s="61">
        <v>666000</v>
      </c>
      <c r="G130" s="62">
        <v>0</v>
      </c>
      <c r="H130" s="61"/>
    </row>
    <row r="131" spans="1:8" ht="19.5" customHeight="1">
      <c r="A131" s="53"/>
      <c r="B131" s="100" t="s">
        <v>184</v>
      </c>
      <c r="C131" s="67"/>
      <c r="D131" s="84" t="s">
        <v>185</v>
      </c>
      <c r="E131" s="55">
        <f>(G131/F131)*100</f>
        <v>99.999601860777</v>
      </c>
      <c r="F131" s="56">
        <f>F132</f>
        <v>95444</v>
      </c>
      <c r="G131" s="56">
        <f>G132</f>
        <v>95443.62</v>
      </c>
      <c r="H131" s="61"/>
    </row>
    <row r="132" spans="1:8" ht="34.5" customHeight="1">
      <c r="A132" s="53"/>
      <c r="B132" s="66"/>
      <c r="C132" s="67" t="s">
        <v>74</v>
      </c>
      <c r="D132" s="59" t="s">
        <v>75</v>
      </c>
      <c r="E132" s="60">
        <f>(G132/F132)*100</f>
        <v>99.999601860777</v>
      </c>
      <c r="F132" s="61">
        <v>95444</v>
      </c>
      <c r="G132" s="62">
        <v>95443.62</v>
      </c>
      <c r="H132" s="61"/>
    </row>
    <row r="133" spans="1:8" ht="18" customHeight="1">
      <c r="A133" s="105" t="s">
        <v>186</v>
      </c>
      <c r="B133" s="105"/>
      <c r="C133" s="105"/>
      <c r="D133" s="105"/>
      <c r="E133" s="106">
        <f>(G133/F133)*100</f>
        <v>51.82774632960925</v>
      </c>
      <c r="F133" s="107">
        <f>SUM(F128,F117,F114,F109,F93,F82,F73,F32,F22,F18,F10,F7)</f>
        <v>34986514.356</v>
      </c>
      <c r="G133" s="107">
        <f>SUM(G128,G117,G114,G109,G93,G82,G73,G32,G22,G18,G10,G7)</f>
        <v>18132721.91</v>
      </c>
      <c r="H133" s="107">
        <f>SUM(H128,H117,H114,H109,H93,H82,H73,H32,H22,H18,H10,H7)</f>
        <v>278892.35</v>
      </c>
    </row>
    <row r="134" spans="5:8" ht="18" customHeight="1">
      <c r="E134" s="108"/>
      <c r="F134" s="109"/>
      <c r="G134" s="110"/>
      <c r="H134" s="111"/>
    </row>
    <row r="135" spans="5:8" ht="18" customHeight="1">
      <c r="E135" s="108"/>
      <c r="F135" s="109"/>
      <c r="G135" s="110"/>
      <c r="H135" s="111"/>
    </row>
    <row r="136" spans="5:8" ht="18" customHeight="1">
      <c r="E136" s="108"/>
      <c r="F136" s="112"/>
      <c r="G136" s="110"/>
      <c r="H136" s="111"/>
    </row>
    <row r="137" spans="5:8" ht="18" customHeight="1">
      <c r="E137" s="108"/>
      <c r="F137" s="112"/>
      <c r="G137" s="110"/>
      <c r="H137" s="111"/>
    </row>
    <row r="138" spans="5:8" ht="18" customHeight="1">
      <c r="E138" s="108"/>
      <c r="F138" s="112"/>
      <c r="G138" s="110"/>
      <c r="H138" s="111"/>
    </row>
    <row r="139" spans="5:8" ht="18" customHeight="1">
      <c r="E139" s="108"/>
      <c r="F139" s="112"/>
      <c r="G139" s="110"/>
      <c r="H139" s="111"/>
    </row>
    <row r="140" spans="5:8" ht="18" customHeight="1">
      <c r="E140" s="108"/>
      <c r="F140" s="112"/>
      <c r="G140" s="110"/>
      <c r="H140" s="111"/>
    </row>
    <row r="141" spans="5:8" ht="18" customHeight="1">
      <c r="E141" s="108"/>
      <c r="F141" s="112"/>
      <c r="G141" s="110"/>
      <c r="H141" s="111"/>
    </row>
    <row r="142" spans="5:8" ht="18" customHeight="1">
      <c r="E142" s="108"/>
      <c r="F142" s="112"/>
      <c r="G142" s="110"/>
      <c r="H142" s="111"/>
    </row>
    <row r="143" spans="5:8" ht="18" customHeight="1">
      <c r="E143" s="108"/>
      <c r="F143" s="112"/>
      <c r="G143" s="110"/>
      <c r="H143" s="111"/>
    </row>
    <row r="144" spans="5:8" ht="18" customHeight="1">
      <c r="E144" s="108"/>
      <c r="F144" s="112"/>
      <c r="G144" s="110"/>
      <c r="H144" s="111"/>
    </row>
    <row r="145" spans="5:8" ht="18" customHeight="1">
      <c r="E145" s="108"/>
      <c r="F145" s="112"/>
      <c r="G145" s="110"/>
      <c r="H145" s="111"/>
    </row>
    <row r="146" spans="5:8" ht="18" customHeight="1">
      <c r="E146" s="108"/>
      <c r="F146" s="112"/>
      <c r="G146" s="110"/>
      <c r="H146" s="111"/>
    </row>
    <row r="147" spans="5:8" ht="18" customHeight="1">
      <c r="E147" s="108"/>
      <c r="F147" s="112"/>
      <c r="G147" s="110"/>
      <c r="H147" s="111"/>
    </row>
    <row r="148" spans="5:8" ht="18" customHeight="1">
      <c r="E148" s="108"/>
      <c r="F148" s="112"/>
      <c r="G148" s="110"/>
      <c r="H148" s="111"/>
    </row>
    <row r="149" spans="5:8" ht="18" customHeight="1">
      <c r="E149" s="108"/>
      <c r="F149" s="112"/>
      <c r="G149" s="110"/>
      <c r="H149" s="111"/>
    </row>
    <row r="150" spans="5:8" ht="18" customHeight="1">
      <c r="E150" s="108"/>
      <c r="F150" s="112"/>
      <c r="G150" s="110"/>
      <c r="H150" s="111"/>
    </row>
    <row r="151" spans="5:8" ht="18" customHeight="1">
      <c r="E151" s="108"/>
      <c r="F151" s="112"/>
      <c r="G151" s="110"/>
      <c r="H151" s="111"/>
    </row>
    <row r="152" spans="5:8" ht="18" customHeight="1">
      <c r="E152" s="108"/>
      <c r="F152" s="112"/>
      <c r="G152" s="110"/>
      <c r="H152" s="111"/>
    </row>
    <row r="153" spans="5:8" ht="18" customHeight="1">
      <c r="E153" s="108"/>
      <c r="F153" s="112"/>
      <c r="G153" s="110"/>
      <c r="H153" s="111"/>
    </row>
    <row r="154" spans="5:8" ht="18" customHeight="1">
      <c r="E154" s="108"/>
      <c r="F154" s="112"/>
      <c r="G154" s="110"/>
      <c r="H154" s="111"/>
    </row>
    <row r="155" spans="5:8" ht="18" customHeight="1">
      <c r="E155" s="108"/>
      <c r="F155" s="112"/>
      <c r="G155" s="110"/>
      <c r="H155" s="111"/>
    </row>
    <row r="156" spans="5:8" ht="18" customHeight="1">
      <c r="E156" s="108"/>
      <c r="F156" s="112"/>
      <c r="G156" s="110"/>
      <c r="H156" s="111"/>
    </row>
    <row r="157" spans="5:8" ht="18" customHeight="1">
      <c r="E157" s="108"/>
      <c r="F157" s="112"/>
      <c r="G157" s="110"/>
      <c r="H157" s="111"/>
    </row>
    <row r="158" spans="5:8" ht="18" customHeight="1">
      <c r="E158" s="108"/>
      <c r="F158" s="112"/>
      <c r="G158" s="110"/>
      <c r="H158" s="111"/>
    </row>
    <row r="159" spans="5:8" ht="18" customHeight="1">
      <c r="E159" s="108"/>
      <c r="F159" s="112"/>
      <c r="G159" s="110"/>
      <c r="H159" s="111"/>
    </row>
    <row r="160" spans="5:8" ht="18" customHeight="1">
      <c r="E160" s="108"/>
      <c r="F160" s="112"/>
      <c r="G160" s="110"/>
      <c r="H160" s="111"/>
    </row>
    <row r="161" spans="5:8" ht="18" customHeight="1">
      <c r="E161" s="108"/>
      <c r="F161" s="112"/>
      <c r="G161" s="110"/>
      <c r="H161" s="111"/>
    </row>
    <row r="162" spans="5:8" ht="18" customHeight="1">
      <c r="E162" s="108"/>
      <c r="F162" s="112"/>
      <c r="G162" s="110"/>
      <c r="H162" s="111"/>
    </row>
    <row r="163" spans="5:8" ht="18" customHeight="1">
      <c r="E163" s="113"/>
      <c r="F163" s="112"/>
      <c r="G163" s="110"/>
      <c r="H163" s="111"/>
    </row>
    <row r="164" spans="5:8" ht="18" customHeight="1">
      <c r="E164" s="113"/>
      <c r="F164" s="112"/>
      <c r="G164" s="110"/>
      <c r="H164" s="111"/>
    </row>
    <row r="165" spans="5:8" ht="18" customHeight="1">
      <c r="E165" s="113"/>
      <c r="F165" s="112"/>
      <c r="G165" s="110"/>
      <c r="H165" s="111"/>
    </row>
    <row r="166" spans="5:8" ht="18" customHeight="1">
      <c r="E166" s="113"/>
      <c r="F166" s="112"/>
      <c r="G166" s="110"/>
      <c r="H166" s="111"/>
    </row>
    <row r="167" spans="5:8" ht="18" customHeight="1">
      <c r="E167" s="113"/>
      <c r="F167" s="112"/>
      <c r="G167" s="110"/>
      <c r="H167" s="111"/>
    </row>
    <row r="168" spans="5:8" ht="18" customHeight="1">
      <c r="E168" s="113"/>
      <c r="F168" s="112"/>
      <c r="G168" s="110"/>
      <c r="H168" s="111"/>
    </row>
    <row r="169" spans="5:8" ht="18" customHeight="1">
      <c r="E169" s="113"/>
      <c r="F169" s="112"/>
      <c r="G169" s="110"/>
      <c r="H169" s="111"/>
    </row>
    <row r="170" spans="5:8" ht="18" customHeight="1">
      <c r="E170" s="113"/>
      <c r="F170" s="112"/>
      <c r="G170" s="110"/>
      <c r="H170" s="111"/>
    </row>
    <row r="171" spans="5:8" ht="18" customHeight="1">
      <c r="E171" s="113"/>
      <c r="F171" s="112"/>
      <c r="G171" s="110"/>
      <c r="H171" s="111"/>
    </row>
    <row r="172" spans="5:8" ht="18" customHeight="1">
      <c r="E172" s="113"/>
      <c r="F172" s="112"/>
      <c r="G172" s="110"/>
      <c r="H172" s="111"/>
    </row>
    <row r="173" spans="5:8" ht="18" customHeight="1">
      <c r="E173" s="113"/>
      <c r="F173" s="112"/>
      <c r="G173" s="110"/>
      <c r="H173" s="111"/>
    </row>
    <row r="174" spans="5:8" ht="18" customHeight="1">
      <c r="E174" s="113"/>
      <c r="F174" s="112"/>
      <c r="G174" s="110"/>
      <c r="H174" s="111"/>
    </row>
    <row r="175" spans="5:8" ht="18" customHeight="1">
      <c r="E175" s="113"/>
      <c r="F175" s="112"/>
      <c r="G175" s="110"/>
      <c r="H175" s="111"/>
    </row>
    <row r="176" spans="5:8" ht="18" customHeight="1">
      <c r="E176" s="113"/>
      <c r="F176" s="112"/>
      <c r="G176" s="110"/>
      <c r="H176" s="111"/>
    </row>
    <row r="177" spans="5:8" ht="18" customHeight="1">
      <c r="E177" s="113"/>
      <c r="F177" s="112"/>
      <c r="G177" s="110"/>
      <c r="H177" s="111"/>
    </row>
    <row r="178" spans="5:8" ht="18" customHeight="1">
      <c r="E178" s="113"/>
      <c r="F178" s="112"/>
      <c r="G178" s="110"/>
      <c r="H178" s="111"/>
    </row>
    <row r="179" spans="5:8" ht="18" customHeight="1">
      <c r="E179" s="113"/>
      <c r="F179" s="112"/>
      <c r="G179" s="110"/>
      <c r="H179" s="111"/>
    </row>
    <row r="180" spans="5:8" ht="18" customHeight="1">
      <c r="E180" s="113"/>
      <c r="F180" s="112"/>
      <c r="G180" s="110"/>
      <c r="H180" s="111"/>
    </row>
    <row r="181" spans="5:8" ht="18" customHeight="1">
      <c r="E181" s="113"/>
      <c r="F181" s="112"/>
      <c r="G181" s="110"/>
      <c r="H181" s="111"/>
    </row>
    <row r="182" spans="5:8" ht="18" customHeight="1">
      <c r="E182" s="113"/>
      <c r="F182" s="112"/>
      <c r="G182" s="110"/>
      <c r="H182" s="111"/>
    </row>
    <row r="183" spans="5:8" ht="18" customHeight="1">
      <c r="E183" s="113"/>
      <c r="F183" s="112"/>
      <c r="G183" s="110"/>
      <c r="H183" s="111"/>
    </row>
    <row r="184" spans="5:8" ht="18" customHeight="1">
      <c r="E184" s="113"/>
      <c r="F184" s="112"/>
      <c r="G184" s="110"/>
      <c r="H184" s="111"/>
    </row>
    <row r="185" spans="5:8" ht="18" customHeight="1">
      <c r="E185" s="113"/>
      <c r="F185" s="112"/>
      <c r="G185" s="110"/>
      <c r="H185" s="111"/>
    </row>
    <row r="186" spans="5:8" ht="18" customHeight="1">
      <c r="E186" s="113"/>
      <c r="F186" s="112"/>
      <c r="G186" s="110"/>
      <c r="H186" s="111"/>
    </row>
    <row r="187" spans="5:8" ht="18" customHeight="1">
      <c r="E187" s="113"/>
      <c r="F187" s="112"/>
      <c r="G187" s="110"/>
      <c r="H187" s="111"/>
    </row>
    <row r="188" spans="5:8" ht="18" customHeight="1">
      <c r="E188" s="113"/>
      <c r="F188" s="112"/>
      <c r="G188" s="110"/>
      <c r="H188" s="111"/>
    </row>
    <row r="189" spans="5:8" ht="18" customHeight="1">
      <c r="E189" s="113"/>
      <c r="F189" s="112"/>
      <c r="G189" s="110"/>
      <c r="H189" s="111"/>
    </row>
    <row r="190" spans="5:8" ht="18" customHeight="1">
      <c r="E190" s="113"/>
      <c r="F190" s="112"/>
      <c r="G190" s="110"/>
      <c r="H190" s="111"/>
    </row>
    <row r="191" spans="5:8" ht="18" customHeight="1">
      <c r="E191" s="113"/>
      <c r="F191" s="112"/>
      <c r="G191" s="110"/>
      <c r="H191" s="111"/>
    </row>
    <row r="192" spans="5:8" ht="18" customHeight="1">
      <c r="E192" s="113"/>
      <c r="F192" s="112"/>
      <c r="G192" s="110"/>
      <c r="H192" s="111"/>
    </row>
    <row r="193" spans="5:8" ht="18" customHeight="1">
      <c r="E193" s="113"/>
      <c r="F193" s="112"/>
      <c r="G193" s="110"/>
      <c r="H193" s="111"/>
    </row>
    <row r="194" spans="5:8" ht="18" customHeight="1">
      <c r="E194" s="113"/>
      <c r="F194" s="112"/>
      <c r="G194" s="110"/>
      <c r="H194" s="111"/>
    </row>
    <row r="195" spans="5:8" ht="18" customHeight="1">
      <c r="E195" s="113"/>
      <c r="F195" s="112"/>
      <c r="G195" s="110"/>
      <c r="H195" s="111"/>
    </row>
    <row r="196" spans="5:8" ht="18" customHeight="1">
      <c r="E196" s="113"/>
      <c r="F196" s="112"/>
      <c r="G196" s="110"/>
      <c r="H196" s="111"/>
    </row>
    <row r="197" spans="5:8" ht="18" customHeight="1">
      <c r="E197" s="113"/>
      <c r="F197" s="112"/>
      <c r="G197" s="110"/>
      <c r="H197" s="111"/>
    </row>
    <row r="198" spans="5:8" ht="18" customHeight="1">
      <c r="E198" s="113"/>
      <c r="F198" s="112"/>
      <c r="G198" s="110"/>
      <c r="H198" s="111"/>
    </row>
    <row r="199" spans="5:8" ht="18" customHeight="1">
      <c r="E199" s="113"/>
      <c r="F199" s="112"/>
      <c r="G199" s="110"/>
      <c r="H199" s="111"/>
    </row>
    <row r="200" spans="5:8" ht="18" customHeight="1">
      <c r="E200" s="113"/>
      <c r="F200" s="112"/>
      <c r="G200" s="110"/>
      <c r="H200" s="111"/>
    </row>
    <row r="201" spans="5:8" ht="18" customHeight="1">
      <c r="E201" s="113"/>
      <c r="F201" s="112"/>
      <c r="G201" s="110"/>
      <c r="H201" s="111"/>
    </row>
    <row r="202" spans="5:8" ht="18" customHeight="1">
      <c r="E202" s="113"/>
      <c r="F202" s="112"/>
      <c r="G202" s="110"/>
      <c r="H202" s="111"/>
    </row>
    <row r="203" spans="5:8" ht="18" customHeight="1">
      <c r="E203" s="113"/>
      <c r="F203" s="112"/>
      <c r="G203" s="110"/>
      <c r="H203" s="111"/>
    </row>
    <row r="204" spans="5:8" ht="18" customHeight="1">
      <c r="E204" s="113"/>
      <c r="F204" s="112"/>
      <c r="G204" s="110"/>
      <c r="H204" s="111"/>
    </row>
    <row r="205" spans="5:8" ht="18" customHeight="1">
      <c r="E205" s="113"/>
      <c r="F205" s="112"/>
      <c r="G205" s="110"/>
      <c r="H205" s="111"/>
    </row>
    <row r="206" spans="5:8" ht="18" customHeight="1">
      <c r="E206" s="113"/>
      <c r="F206" s="112"/>
      <c r="G206" s="110"/>
      <c r="H206" s="111"/>
    </row>
    <row r="207" spans="5:8" ht="18" customHeight="1">
      <c r="E207" s="113"/>
      <c r="F207" s="112"/>
      <c r="G207" s="110"/>
      <c r="H207" s="111"/>
    </row>
    <row r="208" spans="5:8" ht="18" customHeight="1">
      <c r="E208" s="113"/>
      <c r="F208" s="112"/>
      <c r="G208" s="110"/>
      <c r="H208" s="111"/>
    </row>
    <row r="209" spans="5:8" ht="18" customHeight="1">
      <c r="E209" s="113"/>
      <c r="F209" s="112"/>
      <c r="G209" s="110"/>
      <c r="H209" s="111"/>
    </row>
    <row r="210" spans="5:8" ht="18" customHeight="1">
      <c r="E210" s="113"/>
      <c r="F210" s="112"/>
      <c r="G210" s="110"/>
      <c r="H210" s="111"/>
    </row>
    <row r="211" spans="5:8" ht="18" customHeight="1">
      <c r="E211" s="113"/>
      <c r="F211" s="112"/>
      <c r="G211" s="110"/>
      <c r="H211" s="111"/>
    </row>
    <row r="212" spans="5:8" ht="18" customHeight="1">
      <c r="E212" s="113"/>
      <c r="F212" s="112"/>
      <c r="G212" s="110"/>
      <c r="H212" s="111"/>
    </row>
    <row r="213" spans="5:8" ht="18" customHeight="1">
      <c r="E213" s="113"/>
      <c r="F213" s="112"/>
      <c r="G213" s="110"/>
      <c r="H213" s="111"/>
    </row>
    <row r="214" spans="5:8" ht="18" customHeight="1">
      <c r="E214" s="113"/>
      <c r="F214" s="112"/>
      <c r="G214" s="110"/>
      <c r="H214" s="111"/>
    </row>
    <row r="215" spans="5:8" ht="18" customHeight="1">
      <c r="E215" s="113"/>
      <c r="F215" s="112"/>
      <c r="G215" s="110"/>
      <c r="H215" s="111"/>
    </row>
    <row r="216" spans="5:8" ht="18" customHeight="1">
      <c r="E216" s="113"/>
      <c r="F216" s="112"/>
      <c r="G216" s="110"/>
      <c r="H216" s="111"/>
    </row>
    <row r="217" spans="5:8" ht="18" customHeight="1">
      <c r="E217" s="113"/>
      <c r="F217" s="112"/>
      <c r="G217" s="110"/>
      <c r="H217" s="111"/>
    </row>
    <row r="218" spans="5:8" ht="18" customHeight="1">
      <c r="E218" s="113"/>
      <c r="F218" s="112"/>
      <c r="G218" s="110"/>
      <c r="H218" s="111"/>
    </row>
    <row r="219" spans="5:8" ht="18" customHeight="1">
      <c r="E219" s="113"/>
      <c r="F219" s="112"/>
      <c r="G219" s="110"/>
      <c r="H219" s="111"/>
    </row>
    <row r="220" spans="5:8" ht="18" customHeight="1">
      <c r="E220" s="113"/>
      <c r="F220" s="112"/>
      <c r="G220" s="110"/>
      <c r="H220" s="111"/>
    </row>
    <row r="221" spans="5:8" ht="18" customHeight="1">
      <c r="E221" s="113"/>
      <c r="F221" s="112"/>
      <c r="G221" s="110"/>
      <c r="H221" s="111"/>
    </row>
    <row r="222" spans="5:8" ht="18" customHeight="1">
      <c r="E222" s="113"/>
      <c r="F222" s="112"/>
      <c r="G222" s="110"/>
      <c r="H222" s="111"/>
    </row>
    <row r="223" spans="5:8" ht="18" customHeight="1">
      <c r="E223" s="113"/>
      <c r="F223" s="112"/>
      <c r="G223" s="110"/>
      <c r="H223" s="111"/>
    </row>
    <row r="224" spans="5:8" ht="18" customHeight="1">
      <c r="E224" s="113"/>
      <c r="F224" s="112"/>
      <c r="G224" s="110"/>
      <c r="H224" s="111"/>
    </row>
    <row r="225" spans="5:8" ht="18" customHeight="1">
      <c r="E225" s="113"/>
      <c r="F225" s="112"/>
      <c r="G225" s="110"/>
      <c r="H225" s="111"/>
    </row>
    <row r="226" spans="5:8" ht="18" customHeight="1">
      <c r="E226" s="113"/>
      <c r="F226" s="112"/>
      <c r="G226" s="110"/>
      <c r="H226" s="111"/>
    </row>
    <row r="227" spans="5:8" ht="18" customHeight="1">
      <c r="E227" s="113"/>
      <c r="F227" s="112"/>
      <c r="G227" s="110"/>
      <c r="H227" s="111"/>
    </row>
    <row r="228" spans="5:8" ht="18" customHeight="1">
      <c r="E228" s="113"/>
      <c r="F228" s="112"/>
      <c r="G228" s="110"/>
      <c r="H228" s="111"/>
    </row>
    <row r="229" spans="5:8" ht="18" customHeight="1">
      <c r="E229" s="113"/>
      <c r="F229" s="112"/>
      <c r="G229" s="110"/>
      <c r="H229" s="111"/>
    </row>
    <row r="230" spans="5:8" ht="18" customHeight="1">
      <c r="E230" s="113"/>
      <c r="F230" s="112"/>
      <c r="G230" s="110"/>
      <c r="H230" s="111"/>
    </row>
    <row r="231" spans="5:8" ht="18" customHeight="1">
      <c r="E231" s="113"/>
      <c r="F231" s="112"/>
      <c r="G231" s="110"/>
      <c r="H231" s="111"/>
    </row>
    <row r="232" spans="5:8" ht="18" customHeight="1">
      <c r="E232" s="113"/>
      <c r="F232" s="112"/>
      <c r="G232" s="110"/>
      <c r="H232" s="111"/>
    </row>
    <row r="233" spans="5:8" ht="18" customHeight="1">
      <c r="E233" s="113"/>
      <c r="F233" s="112"/>
      <c r="G233" s="110"/>
      <c r="H233" s="111"/>
    </row>
    <row r="234" spans="5:8" ht="18" customHeight="1">
      <c r="E234" s="113"/>
      <c r="F234" s="112"/>
      <c r="G234" s="110"/>
      <c r="H234" s="111"/>
    </row>
    <row r="235" spans="5:8" ht="18" customHeight="1">
      <c r="E235" s="113"/>
      <c r="F235" s="112"/>
      <c r="G235" s="110"/>
      <c r="H235" s="111"/>
    </row>
    <row r="236" spans="5:8" ht="18" customHeight="1">
      <c r="E236" s="113"/>
      <c r="F236" s="112"/>
      <c r="G236" s="110"/>
      <c r="H236" s="111"/>
    </row>
    <row r="237" spans="5:8" ht="18" customHeight="1">
      <c r="E237" s="113"/>
      <c r="F237" s="112"/>
      <c r="G237" s="110"/>
      <c r="H237" s="111"/>
    </row>
    <row r="238" spans="5:8" ht="18" customHeight="1">
      <c r="E238" s="113"/>
      <c r="F238" s="112"/>
      <c r="G238" s="110"/>
      <c r="H238" s="111"/>
    </row>
    <row r="239" spans="5:8" ht="18" customHeight="1">
      <c r="E239" s="113"/>
      <c r="F239" s="112"/>
      <c r="G239" s="110"/>
      <c r="H239" s="111"/>
    </row>
    <row r="240" spans="5:8" ht="18" customHeight="1">
      <c r="E240" s="113"/>
      <c r="F240" s="112"/>
      <c r="G240" s="110"/>
      <c r="H240" s="111"/>
    </row>
    <row r="241" spans="5:8" ht="18" customHeight="1">
      <c r="E241" s="113"/>
      <c r="F241" s="112"/>
      <c r="G241" s="110"/>
      <c r="H241" s="111"/>
    </row>
    <row r="242" spans="5:8" ht="18" customHeight="1">
      <c r="E242" s="113"/>
      <c r="F242" s="112"/>
      <c r="G242" s="110"/>
      <c r="H242" s="111"/>
    </row>
    <row r="243" spans="5:8" ht="18" customHeight="1">
      <c r="E243" s="113"/>
      <c r="F243" s="112"/>
      <c r="G243" s="110"/>
      <c r="H243" s="111"/>
    </row>
    <row r="244" spans="5:8" ht="18" customHeight="1">
      <c r="E244" s="113"/>
      <c r="F244" s="112"/>
      <c r="G244" s="110"/>
      <c r="H244" s="111"/>
    </row>
    <row r="245" spans="5:8" ht="18" customHeight="1">
      <c r="E245" s="113"/>
      <c r="F245" s="112"/>
      <c r="G245" s="110"/>
      <c r="H245" s="111"/>
    </row>
    <row r="246" spans="5:8" ht="18" customHeight="1">
      <c r="E246" s="113"/>
      <c r="F246" s="112"/>
      <c r="G246" s="110"/>
      <c r="H246" s="111"/>
    </row>
    <row r="247" spans="5:8" ht="18" customHeight="1">
      <c r="E247" s="113"/>
      <c r="F247" s="112"/>
      <c r="G247" s="110"/>
      <c r="H247" s="111"/>
    </row>
    <row r="248" spans="5:8" ht="18" customHeight="1">
      <c r="E248" s="113"/>
      <c r="F248" s="112"/>
      <c r="G248" s="110"/>
      <c r="H248" s="111"/>
    </row>
    <row r="249" spans="5:8" ht="18" customHeight="1">
      <c r="E249" s="113"/>
      <c r="F249" s="112"/>
      <c r="G249" s="110"/>
      <c r="H249" s="111"/>
    </row>
    <row r="250" spans="5:8" ht="18" customHeight="1">
      <c r="E250" s="113"/>
      <c r="F250" s="112"/>
      <c r="G250" s="110"/>
      <c r="H250" s="111"/>
    </row>
    <row r="251" spans="5:8" ht="18" customHeight="1">
      <c r="E251" s="113"/>
      <c r="F251" s="112"/>
      <c r="G251" s="110"/>
      <c r="H251" s="111"/>
    </row>
    <row r="252" spans="5:8" ht="18" customHeight="1">
      <c r="E252" s="113"/>
      <c r="F252" s="112"/>
      <c r="G252" s="110"/>
      <c r="H252" s="111"/>
    </row>
    <row r="253" spans="5:8" ht="18" customHeight="1">
      <c r="E253" s="113"/>
      <c r="F253" s="112"/>
      <c r="G253" s="110"/>
      <c r="H253" s="111"/>
    </row>
    <row r="254" spans="5:8" ht="18" customHeight="1">
      <c r="E254" s="113"/>
      <c r="F254" s="112"/>
      <c r="G254" s="110"/>
      <c r="H254" s="111"/>
    </row>
    <row r="255" spans="5:8" ht="18" customHeight="1">
      <c r="E255" s="113"/>
      <c r="F255" s="112"/>
      <c r="G255" s="110"/>
      <c r="H255" s="111"/>
    </row>
    <row r="256" spans="5:8" ht="18" customHeight="1">
      <c r="E256" s="113"/>
      <c r="F256" s="112"/>
      <c r="G256" s="110"/>
      <c r="H256" s="111"/>
    </row>
    <row r="257" spans="5:8" ht="18" customHeight="1">
      <c r="E257" s="113"/>
      <c r="F257" s="112"/>
      <c r="G257" s="110"/>
      <c r="H257" s="111"/>
    </row>
    <row r="258" spans="5:8" ht="18" customHeight="1">
      <c r="E258" s="113"/>
      <c r="F258" s="112"/>
      <c r="G258" s="110"/>
      <c r="H258" s="111"/>
    </row>
    <row r="259" spans="5:8" ht="18" customHeight="1">
      <c r="E259" s="113"/>
      <c r="F259" s="112"/>
      <c r="G259" s="110"/>
      <c r="H259" s="111"/>
    </row>
    <row r="260" spans="5:8" ht="18" customHeight="1">
      <c r="E260" s="113"/>
      <c r="F260" s="112"/>
      <c r="G260" s="110"/>
      <c r="H260" s="111"/>
    </row>
    <row r="261" spans="5:8" ht="18" customHeight="1">
      <c r="E261" s="113"/>
      <c r="F261" s="112"/>
      <c r="G261" s="110"/>
      <c r="H261" s="111"/>
    </row>
  </sheetData>
  <mergeCells count="12">
    <mergeCell ref="G1:H1"/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33:D133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2"/>
  <rowBreaks count="5" manualBreakCount="5">
    <brk id="20" max="255" man="1"/>
    <brk id="44" max="255" man="1"/>
    <brk id="71" max="255" man="1"/>
    <brk id="97" max="255" man="1"/>
    <brk id="126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9"/>
  <sheetViews>
    <sheetView showGridLines="0" defaultGridColor="0" view="pageBreakPreview" zoomScale="80" zoomScaleSheetLayoutView="80" colorId="15" workbookViewId="0" topLeftCell="A84">
      <selection activeCell="G101" activeCellId="1" sqref="A1:E27 G101"/>
    </sheetView>
  </sheetViews>
  <sheetFormatPr defaultColWidth="12.00390625" defaultRowHeight="12.75"/>
  <cols>
    <col min="1" max="1" width="6.75390625" style="32" customWidth="1"/>
    <col min="2" max="2" width="8.75390625" style="32" customWidth="1"/>
    <col min="3" max="3" width="8.75390625" style="47" customWidth="1"/>
    <col min="4" max="4" width="64.75390625" style="33" customWidth="1"/>
    <col min="5" max="5" width="15.75390625" style="653" customWidth="1"/>
    <col min="6" max="6" width="14.125" style="654" customWidth="1"/>
    <col min="7" max="7" width="9.50390625" style="32" customWidth="1"/>
    <col min="8" max="9" width="11.75390625" style="32" customWidth="1"/>
  </cols>
  <sheetData>
    <row r="1" spans="1:8" s="33" customFormat="1" ht="42.75" customHeight="1">
      <c r="A1" s="417"/>
      <c r="B1" s="417"/>
      <c r="C1" s="655"/>
      <c r="D1" s="417"/>
      <c r="E1" s="6" t="s">
        <v>508</v>
      </c>
      <c r="F1" s="6"/>
      <c r="G1" s="6"/>
      <c r="H1" s="32"/>
    </row>
    <row r="2" spans="1:7" ht="15">
      <c r="A2" s="275"/>
      <c r="B2" s="275"/>
      <c r="C2" s="42"/>
      <c r="D2" s="275"/>
      <c r="E2" s="275"/>
      <c r="F2" s="275"/>
      <c r="G2" s="275"/>
    </row>
    <row r="3" spans="1:7" s="65" customFormat="1" ht="39.75" customHeight="1">
      <c r="A3" s="656" t="s">
        <v>509</v>
      </c>
      <c r="B3" s="656"/>
      <c r="C3" s="656"/>
      <c r="D3" s="656"/>
      <c r="E3" s="656"/>
      <c r="F3" s="656"/>
      <c r="G3" s="656"/>
    </row>
    <row r="4" spans="1:7" s="65" customFormat="1" ht="15.75" customHeight="1">
      <c r="A4" s="657"/>
      <c r="B4" s="657"/>
      <c r="C4" s="657"/>
      <c r="D4" s="657"/>
      <c r="E4" s="658" t="s">
        <v>2</v>
      </c>
      <c r="F4" s="658"/>
      <c r="G4" s="658"/>
    </row>
    <row r="5" spans="1:7" s="661" customFormat="1" ht="34.5" customHeight="1">
      <c r="A5" s="659" t="s">
        <v>3</v>
      </c>
      <c r="B5" s="156" t="s">
        <v>32</v>
      </c>
      <c r="C5" s="156" t="s">
        <v>33</v>
      </c>
      <c r="D5" s="156" t="s">
        <v>250</v>
      </c>
      <c r="E5" s="156" t="s">
        <v>35</v>
      </c>
      <c r="F5" s="660" t="s">
        <v>6</v>
      </c>
      <c r="G5" s="580" t="s">
        <v>7</v>
      </c>
    </row>
    <row r="6" spans="1:7" s="65" customFormat="1" ht="12.75" customHeight="1" hidden="1">
      <c r="A6" s="659"/>
      <c r="B6" s="156"/>
      <c r="C6" s="156"/>
      <c r="D6" s="156"/>
      <c r="E6" s="156"/>
      <c r="F6" s="662"/>
      <c r="G6" s="663"/>
    </row>
    <row r="7" spans="1:7" s="65" customFormat="1" ht="12.75" customHeight="1">
      <c r="A7" s="44" t="s">
        <v>510</v>
      </c>
      <c r="B7" s="45">
        <v>2</v>
      </c>
      <c r="C7" s="45">
        <v>3</v>
      </c>
      <c r="D7" s="45">
        <v>4</v>
      </c>
      <c r="E7" s="45">
        <v>5</v>
      </c>
      <c r="F7" s="664">
        <v>6</v>
      </c>
      <c r="G7" s="46">
        <v>7</v>
      </c>
    </row>
    <row r="8" spans="1:7" ht="15">
      <c r="A8" s="136">
        <v>400</v>
      </c>
      <c r="B8" s="136"/>
      <c r="C8" s="136"/>
      <c r="D8" s="49" t="s">
        <v>227</v>
      </c>
      <c r="E8" s="178">
        <f>SUM(E9)</f>
        <v>635000</v>
      </c>
      <c r="F8" s="665">
        <f>SUM(F9)</f>
        <v>28036.629999999997</v>
      </c>
      <c r="G8" s="666">
        <f>(F8/E8)*100</f>
        <v>4.415217322834645</v>
      </c>
    </row>
    <row r="9" spans="1:7" s="65" customFormat="1" ht="15">
      <c r="A9" s="137"/>
      <c r="B9" s="137">
        <v>40002</v>
      </c>
      <c r="C9" s="137"/>
      <c r="D9" s="351" t="s">
        <v>264</v>
      </c>
      <c r="E9" s="181">
        <f>SUM(E10)</f>
        <v>635000</v>
      </c>
      <c r="F9" s="667">
        <f>SUM(F10)</f>
        <v>28036.629999999997</v>
      </c>
      <c r="G9" s="248">
        <f>(F9/E9)*100</f>
        <v>4.415217322834645</v>
      </c>
    </row>
    <row r="10" spans="1:7" ht="15">
      <c r="A10" s="137"/>
      <c r="B10" s="140"/>
      <c r="C10" s="140">
        <v>6050</v>
      </c>
      <c r="D10" s="134" t="s">
        <v>266</v>
      </c>
      <c r="E10" s="185">
        <f>E11+E12</f>
        <v>635000</v>
      </c>
      <c r="F10" s="668">
        <f>SUM(F11,F12)</f>
        <v>28036.629999999997</v>
      </c>
      <c r="G10" s="246">
        <f>(F10/E10)*100</f>
        <v>4.415217322834645</v>
      </c>
    </row>
    <row r="11" spans="1:7" ht="15">
      <c r="A11" s="137"/>
      <c r="B11" s="140"/>
      <c r="C11" s="140"/>
      <c r="D11" s="134" t="s">
        <v>511</v>
      </c>
      <c r="E11" s="185">
        <v>135000</v>
      </c>
      <c r="F11" s="668">
        <v>27918.03</v>
      </c>
      <c r="G11" s="246">
        <f>(F11/E11)*100</f>
        <v>20.68002222222222</v>
      </c>
    </row>
    <row r="12" spans="1:7" ht="15">
      <c r="A12" s="137"/>
      <c r="B12" s="140"/>
      <c r="C12" s="140"/>
      <c r="D12" s="134" t="s">
        <v>512</v>
      </c>
      <c r="E12" s="185">
        <v>500000</v>
      </c>
      <c r="F12" s="668">
        <v>118.6</v>
      </c>
      <c r="G12" s="246">
        <f>(F12/E12)*100</f>
        <v>0.023719999999999998</v>
      </c>
    </row>
    <row r="13" spans="1:7" ht="15">
      <c r="A13" s="136">
        <v>600</v>
      </c>
      <c r="B13" s="136"/>
      <c r="C13" s="136"/>
      <c r="D13" s="49" t="s">
        <v>229</v>
      </c>
      <c r="E13" s="178">
        <f>SUM(E14,E18,E21)</f>
        <v>3948000</v>
      </c>
      <c r="F13" s="665">
        <f>SUM(F18,F21)</f>
        <v>408768.32999999996</v>
      </c>
      <c r="G13" s="300">
        <f>(F13/E13)*100</f>
        <v>10.353807750759877</v>
      </c>
    </row>
    <row r="14" spans="1:7" ht="15">
      <c r="A14" s="317"/>
      <c r="B14" s="317">
        <v>60013</v>
      </c>
      <c r="C14" s="317"/>
      <c r="D14" s="138" t="s">
        <v>267</v>
      </c>
      <c r="E14" s="312">
        <f>E15</f>
        <v>115000</v>
      </c>
      <c r="F14" s="669">
        <v>0</v>
      </c>
      <c r="G14" s="248">
        <f>(F14/E14)*100</f>
        <v>0</v>
      </c>
    </row>
    <row r="15" spans="1:7" ht="43.5">
      <c r="A15" s="313"/>
      <c r="B15" s="313"/>
      <c r="C15" s="313">
        <v>6630</v>
      </c>
      <c r="D15" s="85" t="s">
        <v>268</v>
      </c>
      <c r="E15" s="316">
        <v>115000</v>
      </c>
      <c r="F15" s="668">
        <v>0</v>
      </c>
      <c r="G15" s="246">
        <f>(F15/E15)*100</f>
        <v>0</v>
      </c>
    </row>
    <row r="16" spans="1:7" ht="15">
      <c r="A16" s="317"/>
      <c r="B16" s="317"/>
      <c r="C16" s="317"/>
      <c r="D16" s="85" t="s">
        <v>513</v>
      </c>
      <c r="E16" s="316">
        <v>100000</v>
      </c>
      <c r="F16" s="668">
        <v>0</v>
      </c>
      <c r="G16" s="246">
        <f>(F16/E16)*100</f>
        <v>0</v>
      </c>
    </row>
    <row r="17" spans="1:7" ht="15">
      <c r="A17" s="317"/>
      <c r="B17" s="317"/>
      <c r="C17" s="317"/>
      <c r="D17" s="85" t="s">
        <v>514</v>
      </c>
      <c r="E17" s="316">
        <v>15000</v>
      </c>
      <c r="F17" s="668">
        <v>0</v>
      </c>
      <c r="G17" s="246">
        <f>(F17/E17)*100</f>
        <v>0</v>
      </c>
    </row>
    <row r="18" spans="1:7" s="321" customFormat="1" ht="20.25" customHeight="1">
      <c r="A18" s="317"/>
      <c r="B18" s="317">
        <v>60014</v>
      </c>
      <c r="C18" s="317"/>
      <c r="D18" s="670" t="s">
        <v>269</v>
      </c>
      <c r="E18" s="312">
        <f>E19</f>
        <v>28000</v>
      </c>
      <c r="F18" s="671">
        <f>SUM(F20)</f>
        <v>20935</v>
      </c>
      <c r="G18" s="248">
        <f>(F18/E18)*100</f>
        <v>74.76785714285714</v>
      </c>
    </row>
    <row r="19" spans="1:7" s="321" customFormat="1" ht="49.5" customHeight="1">
      <c r="A19" s="317"/>
      <c r="B19" s="317"/>
      <c r="C19" s="313">
        <v>6620</v>
      </c>
      <c r="D19" s="33" t="s">
        <v>270</v>
      </c>
      <c r="E19" s="185">
        <f>E20</f>
        <v>28000</v>
      </c>
      <c r="F19" s="672">
        <v>20935</v>
      </c>
      <c r="G19" s="246">
        <f>(F19/E19)*100</f>
        <v>74.76785714285714</v>
      </c>
    </row>
    <row r="20" spans="1:7" s="321" customFormat="1" ht="30" customHeight="1">
      <c r="A20" s="317"/>
      <c r="B20" s="317"/>
      <c r="C20" s="313"/>
      <c r="D20" s="85" t="s">
        <v>515</v>
      </c>
      <c r="E20" s="185">
        <v>28000</v>
      </c>
      <c r="F20" s="672">
        <v>20935</v>
      </c>
      <c r="G20" s="246">
        <f>(F20/E20)*100</f>
        <v>74.76785714285714</v>
      </c>
    </row>
    <row r="21" spans="1:7" s="65" customFormat="1" ht="15">
      <c r="A21" s="137"/>
      <c r="B21" s="137">
        <v>60016</v>
      </c>
      <c r="C21" s="137"/>
      <c r="D21" s="138" t="s">
        <v>271</v>
      </c>
      <c r="E21" s="181">
        <f>SUM(E22)</f>
        <v>3805000</v>
      </c>
      <c r="F21" s="667">
        <f>SUM(F22)</f>
        <v>387833.32999999996</v>
      </c>
      <c r="G21" s="248">
        <f>(F21/E21)*100</f>
        <v>10.192728777923783</v>
      </c>
    </row>
    <row r="22" spans="1:7" ht="35.25" customHeight="1">
      <c r="A22" s="137"/>
      <c r="B22" s="140"/>
      <c r="C22" s="140">
        <v>6050</v>
      </c>
      <c r="D22" s="134" t="s">
        <v>516</v>
      </c>
      <c r="E22" s="185">
        <f>SUM(E23:E32)</f>
        <v>3805000</v>
      </c>
      <c r="F22" s="668">
        <f>SUM(F23:F32)</f>
        <v>387833.32999999996</v>
      </c>
      <c r="G22" s="246">
        <f>(F22/E22)*100</f>
        <v>10.192728777923783</v>
      </c>
    </row>
    <row r="23" spans="1:7" ht="29.25">
      <c r="A23" s="137"/>
      <c r="B23" s="140"/>
      <c r="C23" s="140"/>
      <c r="D23" s="134" t="s">
        <v>517</v>
      </c>
      <c r="E23" s="185">
        <v>1200000</v>
      </c>
      <c r="F23" s="668">
        <v>23314.74</v>
      </c>
      <c r="G23" s="246">
        <f>(F23/E23)*100</f>
        <v>1.942895</v>
      </c>
    </row>
    <row r="24" spans="1:7" ht="15">
      <c r="A24" s="137"/>
      <c r="B24" s="140"/>
      <c r="C24" s="140"/>
      <c r="D24" s="134" t="s">
        <v>518</v>
      </c>
      <c r="E24" s="185">
        <v>80000</v>
      </c>
      <c r="F24" s="668">
        <v>22301</v>
      </c>
      <c r="G24" s="246">
        <f>(F24/E24)*100</f>
        <v>27.876250000000002</v>
      </c>
    </row>
    <row r="25" spans="1:7" ht="15">
      <c r="A25" s="137"/>
      <c r="B25" s="140"/>
      <c r="C25" s="140"/>
      <c r="D25" s="673" t="s">
        <v>519</v>
      </c>
      <c r="E25" s="185">
        <v>450000</v>
      </c>
      <c r="F25" s="668">
        <v>3172</v>
      </c>
      <c r="G25" s="246">
        <f>(F25/E25)*100</f>
        <v>0.7048888888888889</v>
      </c>
    </row>
    <row r="26" spans="1:7" ht="15">
      <c r="A26" s="137"/>
      <c r="B26" s="140"/>
      <c r="C26" s="140"/>
      <c r="D26" s="357" t="s">
        <v>520</v>
      </c>
      <c r="E26" s="185">
        <v>285000</v>
      </c>
      <c r="F26" s="668">
        <v>0</v>
      </c>
      <c r="G26" s="246">
        <f>(F26/E26)*100</f>
        <v>0</v>
      </c>
    </row>
    <row r="27" spans="1:7" ht="15">
      <c r="A27" s="137"/>
      <c r="B27" s="140"/>
      <c r="C27" s="140"/>
      <c r="D27" s="134" t="s">
        <v>521</v>
      </c>
      <c r="E27" s="185">
        <v>200000</v>
      </c>
      <c r="F27" s="668">
        <v>2809.6</v>
      </c>
      <c r="G27" s="246">
        <f>(F27/E27)*100</f>
        <v>1.4048</v>
      </c>
    </row>
    <row r="28" spans="1:7" ht="15">
      <c r="A28" s="137"/>
      <c r="B28" s="140"/>
      <c r="C28" s="140"/>
      <c r="D28" s="357" t="s">
        <v>522</v>
      </c>
      <c r="E28" s="185">
        <v>900000</v>
      </c>
      <c r="F28" s="668">
        <v>329400</v>
      </c>
      <c r="G28" s="246">
        <f>(F28/E28)*100</f>
        <v>36.6</v>
      </c>
    </row>
    <row r="29" spans="1:7" ht="15">
      <c r="A29" s="137"/>
      <c r="B29" s="140"/>
      <c r="C29" s="140"/>
      <c r="D29" s="357" t="s">
        <v>523</v>
      </c>
      <c r="E29" s="185">
        <v>380000</v>
      </c>
      <c r="F29" s="668">
        <v>3.99</v>
      </c>
      <c r="G29" s="246">
        <f>(F29/E29)*100</f>
        <v>0.0010500000000000002</v>
      </c>
    </row>
    <row r="30" spans="1:7" ht="15">
      <c r="A30" s="137"/>
      <c r="B30" s="140"/>
      <c r="C30" s="140"/>
      <c r="D30" s="357" t="s">
        <v>524</v>
      </c>
      <c r="E30" s="185">
        <v>20000</v>
      </c>
      <c r="F30" s="668">
        <v>6832</v>
      </c>
      <c r="G30" s="246">
        <f>(F30/E30)*100</f>
        <v>34.160000000000004</v>
      </c>
    </row>
    <row r="31" spans="1:7" ht="15">
      <c r="A31" s="137"/>
      <c r="B31" s="140"/>
      <c r="C31" s="140"/>
      <c r="D31" s="357" t="s">
        <v>525</v>
      </c>
      <c r="E31" s="185">
        <v>10000</v>
      </c>
      <c r="F31" s="668">
        <v>0</v>
      </c>
      <c r="G31" s="246">
        <f>(F31/E31)*100</f>
        <v>0</v>
      </c>
    </row>
    <row r="32" spans="1:7" ht="29.25">
      <c r="A32" s="137"/>
      <c r="B32" s="140"/>
      <c r="C32" s="140"/>
      <c r="D32" s="134" t="s">
        <v>526</v>
      </c>
      <c r="E32" s="185">
        <v>280000</v>
      </c>
      <c r="F32" s="668">
        <v>0</v>
      </c>
      <c r="G32" s="246">
        <f>(F32/E32)*100</f>
        <v>0</v>
      </c>
    </row>
    <row r="33" spans="1:7" ht="15">
      <c r="A33" s="136">
        <v>700</v>
      </c>
      <c r="B33" s="136"/>
      <c r="C33" s="136"/>
      <c r="D33" s="49" t="s">
        <v>230</v>
      </c>
      <c r="E33" s="178">
        <f>E34</f>
        <v>94748</v>
      </c>
      <c r="F33" s="665">
        <f>SUM(F34)</f>
        <v>9452.9</v>
      </c>
      <c r="G33" s="300">
        <f>(F33/E33)*100</f>
        <v>9.976886055642336</v>
      </c>
    </row>
    <row r="34" spans="1:7" ht="15">
      <c r="A34" s="137"/>
      <c r="B34" s="137">
        <v>70005</v>
      </c>
      <c r="C34" s="137"/>
      <c r="D34" s="138" t="s">
        <v>44</v>
      </c>
      <c r="E34" s="181">
        <f>SUM(E35,E37)</f>
        <v>94748</v>
      </c>
      <c r="F34" s="669">
        <f>SUM(F35)</f>
        <v>9452.9</v>
      </c>
      <c r="G34" s="248">
        <f>(F34/E34)*100</f>
        <v>9.976886055642336</v>
      </c>
    </row>
    <row r="35" spans="1:7" ht="15">
      <c r="A35" s="137"/>
      <c r="B35" s="140"/>
      <c r="C35" s="140">
        <v>6050</v>
      </c>
      <c r="D35" s="134" t="s">
        <v>274</v>
      </c>
      <c r="E35" s="185">
        <f>E36</f>
        <v>80000</v>
      </c>
      <c r="F35" s="668">
        <v>9452.9</v>
      </c>
      <c r="G35" s="246">
        <f>(F35/E35)*100</f>
        <v>11.816125</v>
      </c>
    </row>
    <row r="36" spans="1:7" ht="15">
      <c r="A36" s="137"/>
      <c r="B36" s="140"/>
      <c r="C36" s="140"/>
      <c r="D36" s="134" t="s">
        <v>527</v>
      </c>
      <c r="E36" s="185">
        <v>80000</v>
      </c>
      <c r="F36" s="668">
        <v>9452.9</v>
      </c>
      <c r="G36" s="246">
        <f>(F36/E36)*100</f>
        <v>11.816125</v>
      </c>
    </row>
    <row r="37" spans="1:7" ht="15">
      <c r="A37" s="137"/>
      <c r="B37" s="140"/>
      <c r="C37" s="140">
        <v>6060</v>
      </c>
      <c r="D37" s="134" t="s">
        <v>279</v>
      </c>
      <c r="E37" s="185">
        <v>14748</v>
      </c>
      <c r="F37" s="668">
        <v>0</v>
      </c>
      <c r="G37" s="246">
        <f>(F37/E37)*100</f>
        <v>0</v>
      </c>
    </row>
    <row r="38" spans="1:7" ht="15">
      <c r="A38" s="137"/>
      <c r="B38" s="140"/>
      <c r="C38" s="140"/>
      <c r="D38" s="134" t="s">
        <v>528</v>
      </c>
      <c r="E38" s="185">
        <v>14748</v>
      </c>
      <c r="F38" s="674">
        <v>0</v>
      </c>
      <c r="G38" s="246">
        <f>(F38/E38)*100</f>
        <v>0</v>
      </c>
    </row>
    <row r="39" spans="1:7" ht="15">
      <c r="A39" s="136">
        <v>710</v>
      </c>
      <c r="B39" s="136"/>
      <c r="C39" s="136"/>
      <c r="D39" s="49" t="s">
        <v>231</v>
      </c>
      <c r="E39" s="178">
        <f>E40</f>
        <v>1720000</v>
      </c>
      <c r="F39" s="665">
        <f>SUM(F40)</f>
        <v>602803.97</v>
      </c>
      <c r="G39" s="300">
        <f>(F39/E39)*100</f>
        <v>35.04674244186046</v>
      </c>
    </row>
    <row r="40" spans="1:7" ht="15">
      <c r="A40" s="137"/>
      <c r="B40" s="137">
        <v>71035</v>
      </c>
      <c r="C40" s="137"/>
      <c r="D40" s="138" t="s">
        <v>58</v>
      </c>
      <c r="E40" s="181">
        <f>E41</f>
        <v>1720000</v>
      </c>
      <c r="F40" s="667">
        <f>SUM(F41)</f>
        <v>602803.97</v>
      </c>
      <c r="G40" s="248">
        <f>(F40/E40)*100</f>
        <v>35.04674244186046</v>
      </c>
    </row>
    <row r="41" spans="1:7" ht="15">
      <c r="A41" s="137"/>
      <c r="B41" s="140"/>
      <c r="C41" s="140">
        <v>6050</v>
      </c>
      <c r="D41" s="134" t="s">
        <v>274</v>
      </c>
      <c r="E41" s="185">
        <v>1720000</v>
      </c>
      <c r="F41" s="668">
        <v>602803.97</v>
      </c>
      <c r="G41" s="246">
        <f>(F41/E41)*100</f>
        <v>35.04674244186046</v>
      </c>
    </row>
    <row r="42" spans="1:7" ht="15">
      <c r="A42" s="137"/>
      <c r="B42" s="357"/>
      <c r="C42" s="140"/>
      <c r="D42" s="357" t="s">
        <v>529</v>
      </c>
      <c r="E42" s="185">
        <v>1600000</v>
      </c>
      <c r="F42" s="675">
        <v>602653.97</v>
      </c>
      <c r="G42" s="246">
        <f>(F42/E42)*100</f>
        <v>37.665873125</v>
      </c>
    </row>
    <row r="43" spans="1:7" ht="15">
      <c r="A43" s="137"/>
      <c r="B43" s="357"/>
      <c r="C43" s="140"/>
      <c r="D43" s="357" t="s">
        <v>530</v>
      </c>
      <c r="E43" s="185">
        <v>120000</v>
      </c>
      <c r="F43" s="668">
        <v>150</v>
      </c>
      <c r="G43" s="246">
        <f>(F43/E43)*100</f>
        <v>0.125</v>
      </c>
    </row>
    <row r="44" spans="1:7" ht="15">
      <c r="A44" s="377">
        <v>750</v>
      </c>
      <c r="B44" s="676"/>
      <c r="C44" s="377"/>
      <c r="D44" s="377" t="s">
        <v>531</v>
      </c>
      <c r="E44" s="378">
        <v>3000</v>
      </c>
      <c r="F44" s="677">
        <v>1731.18</v>
      </c>
      <c r="G44" s="300">
        <f>(F44/E44)*100</f>
        <v>57.706</v>
      </c>
    </row>
    <row r="45" spans="1:7" ht="15">
      <c r="A45" s="137"/>
      <c r="B45" s="141">
        <v>75023</v>
      </c>
      <c r="C45" s="140"/>
      <c r="D45" s="678" t="s">
        <v>64</v>
      </c>
      <c r="E45" s="249">
        <f>SUM(E46)</f>
        <v>3000</v>
      </c>
      <c r="F45" s="669">
        <f>SUM(F46)</f>
        <v>1731.18</v>
      </c>
      <c r="G45" s="248">
        <f>(F45/E45)*100</f>
        <v>57.706</v>
      </c>
    </row>
    <row r="46" spans="1:7" ht="15">
      <c r="A46" s="137"/>
      <c r="B46" s="357"/>
      <c r="C46" s="140">
        <v>6060</v>
      </c>
      <c r="D46" s="357" t="s">
        <v>279</v>
      </c>
      <c r="E46" s="185">
        <v>3000</v>
      </c>
      <c r="F46" s="668">
        <v>1731.18</v>
      </c>
      <c r="G46" s="246">
        <f>(F46/E46)*100</f>
        <v>57.706</v>
      </c>
    </row>
    <row r="47" spans="1:7" ht="29.25" customHeight="1">
      <c r="A47" s="136">
        <v>754</v>
      </c>
      <c r="B47" s="136"/>
      <c r="C47" s="136"/>
      <c r="D47" s="49" t="s">
        <v>532</v>
      </c>
      <c r="E47" s="178">
        <f>SUM(E48,E50)</f>
        <v>470000</v>
      </c>
      <c r="F47" s="665">
        <f>SUM(F50)</f>
        <v>1464</v>
      </c>
      <c r="G47" s="300">
        <f>(F47/E47)*100</f>
        <v>0.31148936170212765</v>
      </c>
    </row>
    <row r="48" spans="1:7" ht="15">
      <c r="A48" s="679"/>
      <c r="B48" s="679">
        <v>75405</v>
      </c>
      <c r="C48" s="679"/>
      <c r="D48" s="95" t="s">
        <v>313</v>
      </c>
      <c r="E48" s="680">
        <v>20000</v>
      </c>
      <c r="F48" s="681">
        <v>0</v>
      </c>
      <c r="G48" s="248">
        <f>(F48/E48)*100</f>
        <v>0</v>
      </c>
    </row>
    <row r="49" spans="1:7" ht="29.25" customHeight="1">
      <c r="A49" s="342"/>
      <c r="B49" s="342"/>
      <c r="C49" s="345">
        <v>6170</v>
      </c>
      <c r="D49" s="682" t="s">
        <v>314</v>
      </c>
      <c r="E49" s="683">
        <v>20000</v>
      </c>
      <c r="F49" s="684">
        <v>0</v>
      </c>
      <c r="G49" s="246">
        <f>(F49/E49)*100</f>
        <v>0</v>
      </c>
    </row>
    <row r="50" spans="1:7" ht="19.5" customHeight="1">
      <c r="A50" s="137"/>
      <c r="B50" s="137">
        <v>75412</v>
      </c>
      <c r="C50" s="137"/>
      <c r="D50" s="138" t="s">
        <v>315</v>
      </c>
      <c r="E50" s="181">
        <f>E51</f>
        <v>450000</v>
      </c>
      <c r="F50" s="669">
        <f>SUM(F51)</f>
        <v>1464</v>
      </c>
      <c r="G50" s="248">
        <f>(F50/E50)*100</f>
        <v>0.3253333333333333</v>
      </c>
    </row>
    <row r="51" spans="1:7" ht="34.5" customHeight="1">
      <c r="A51" s="137"/>
      <c r="B51" s="140"/>
      <c r="C51" s="140">
        <v>6050</v>
      </c>
      <c r="D51" s="134" t="s">
        <v>266</v>
      </c>
      <c r="E51" s="185">
        <v>450000</v>
      </c>
      <c r="F51" s="675">
        <v>1464</v>
      </c>
      <c r="G51" s="246">
        <f>(F51/E51)*100</f>
        <v>0.3253333333333333</v>
      </c>
    </row>
    <row r="52" spans="1:7" ht="29.25">
      <c r="A52" s="137"/>
      <c r="B52" s="140"/>
      <c r="C52" s="140"/>
      <c r="D52" s="134" t="s">
        <v>533</v>
      </c>
      <c r="E52" s="185">
        <v>450000</v>
      </c>
      <c r="F52" s="668">
        <v>1464</v>
      </c>
      <c r="G52" s="246">
        <f>(F52/E52)*100</f>
        <v>0.3253333333333333</v>
      </c>
    </row>
    <row r="53" spans="1:7" s="65" customFormat="1" ht="15">
      <c r="A53"/>
      <c r="B53"/>
      <c r="C53"/>
      <c r="D53"/>
      <c r="E53"/>
      <c r="F53"/>
      <c r="G53" s="685" t="s">
        <v>534</v>
      </c>
    </row>
    <row r="54" spans="1:7" ht="15">
      <c r="A54" s="136">
        <v>801</v>
      </c>
      <c r="B54" s="136"/>
      <c r="C54" s="136"/>
      <c r="D54" s="49" t="s">
        <v>138</v>
      </c>
      <c r="E54" s="178">
        <f>SUM(E55,E60)</f>
        <v>237300</v>
      </c>
      <c r="F54" s="665">
        <f>SUM(F55)</f>
        <v>5385.179999999999</v>
      </c>
      <c r="G54" s="300">
        <f>(F54/E54)*100</f>
        <v>2.269355246523388</v>
      </c>
    </row>
    <row r="55" spans="1:7" s="65" customFormat="1" ht="15">
      <c r="A55" s="137"/>
      <c r="B55" s="137">
        <v>80110</v>
      </c>
      <c r="C55" s="137"/>
      <c r="D55" s="138" t="s">
        <v>143</v>
      </c>
      <c r="E55" s="181">
        <f>SUM(E56,E58)</f>
        <v>231500</v>
      </c>
      <c r="F55" s="667">
        <f>SUM(F56,F58)</f>
        <v>5385.179999999999</v>
      </c>
      <c r="G55" s="248">
        <f>(F55/E55)*100</f>
        <v>2.3262116630669545</v>
      </c>
    </row>
    <row r="56" spans="1:7" ht="15">
      <c r="A56" s="137"/>
      <c r="B56" s="140"/>
      <c r="C56" s="140">
        <v>6050</v>
      </c>
      <c r="D56" s="134" t="s">
        <v>274</v>
      </c>
      <c r="E56" s="185">
        <v>221000</v>
      </c>
      <c r="F56" s="668">
        <v>744.2</v>
      </c>
      <c r="G56" s="246">
        <f>(F56/E56)*100</f>
        <v>0.3367420814479638</v>
      </c>
    </row>
    <row r="57" spans="1:7" ht="29.25">
      <c r="A57" s="140"/>
      <c r="B57" s="140"/>
      <c r="C57" s="140"/>
      <c r="D57" s="134" t="s">
        <v>535</v>
      </c>
      <c r="E57" s="185">
        <v>221000</v>
      </c>
      <c r="F57" s="668">
        <v>744.2</v>
      </c>
      <c r="G57" s="246">
        <f>(F57/E57)*100</f>
        <v>0.3367420814479638</v>
      </c>
    </row>
    <row r="58" spans="1:7" ht="43.5">
      <c r="A58" s="140"/>
      <c r="B58" s="140"/>
      <c r="C58" s="140">
        <v>6620</v>
      </c>
      <c r="D58" s="33" t="s">
        <v>270</v>
      </c>
      <c r="E58" s="185">
        <v>10500</v>
      </c>
      <c r="F58" s="668">
        <v>4640.98</v>
      </c>
      <c r="G58" s="246">
        <f>(F58/E58)*100</f>
        <v>44.19980952380952</v>
      </c>
    </row>
    <row r="59" spans="1:7" ht="29.25">
      <c r="A59" s="140"/>
      <c r="B59" s="140"/>
      <c r="C59" s="140"/>
      <c r="D59" s="134" t="s">
        <v>535</v>
      </c>
      <c r="E59" s="185">
        <v>10500</v>
      </c>
      <c r="F59" s="668">
        <v>4640.98</v>
      </c>
      <c r="G59" s="246">
        <f>(F59/E59)*100</f>
        <v>44.19980952380952</v>
      </c>
    </row>
    <row r="60" spans="1:7" ht="15">
      <c r="A60" s="309"/>
      <c r="B60" s="137">
        <v>80148</v>
      </c>
      <c r="C60" s="137"/>
      <c r="D60" s="138" t="s">
        <v>145</v>
      </c>
      <c r="E60" s="181">
        <f>E61</f>
        <v>5800</v>
      </c>
      <c r="F60" s="669">
        <v>0</v>
      </c>
      <c r="G60" s="248">
        <f>(F60/E60)*100</f>
        <v>0</v>
      </c>
    </row>
    <row r="61" spans="1:7" s="65" customFormat="1" ht="15">
      <c r="A61" s="140"/>
      <c r="B61" s="140"/>
      <c r="C61" s="140">
        <v>6060</v>
      </c>
      <c r="D61" s="134" t="s">
        <v>370</v>
      </c>
      <c r="E61" s="185">
        <f>E62</f>
        <v>5800</v>
      </c>
      <c r="F61" s="675">
        <v>0</v>
      </c>
      <c r="G61" s="246">
        <f>(F61/E61)*100</f>
        <v>0</v>
      </c>
    </row>
    <row r="62" spans="1:7" ht="15">
      <c r="A62" s="140"/>
      <c r="B62" s="140"/>
      <c r="C62" s="140"/>
      <c r="D62" s="134" t="s">
        <v>536</v>
      </c>
      <c r="E62" s="185">
        <v>5800</v>
      </c>
      <c r="F62" s="668">
        <v>0</v>
      </c>
      <c r="G62" s="246">
        <f>(F62/E62)*100</f>
        <v>0</v>
      </c>
    </row>
    <row r="63" spans="1:7" ht="15">
      <c r="A63" s="136">
        <v>900</v>
      </c>
      <c r="B63" s="136"/>
      <c r="C63" s="136"/>
      <c r="D63" s="49" t="s">
        <v>241</v>
      </c>
      <c r="E63" s="178">
        <f>SUM(E64,E70,E73,E76,E79)</f>
        <v>3986270</v>
      </c>
      <c r="F63" s="665">
        <f>SUM(F64,F70,F73,F76,F79)</f>
        <v>2528366.1999999997</v>
      </c>
      <c r="G63" s="300">
        <f>(F63/E63)*100</f>
        <v>63.42686772346077</v>
      </c>
    </row>
    <row r="64" spans="1:7" ht="15">
      <c r="A64" s="137"/>
      <c r="B64" s="137">
        <v>90001</v>
      </c>
      <c r="C64" s="137"/>
      <c r="D64" s="138" t="s">
        <v>396</v>
      </c>
      <c r="E64" s="181">
        <f>SUM(E65,E68)</f>
        <v>506270</v>
      </c>
      <c r="F64" s="669">
        <f>SUM(F65)</f>
        <v>173208.48</v>
      </c>
      <c r="G64" s="246">
        <f>(F64/E64)*100</f>
        <v>34.212669129120826</v>
      </c>
    </row>
    <row r="65" spans="1:7" s="65" customFormat="1" ht="15">
      <c r="A65" s="137"/>
      <c r="B65" s="140"/>
      <c r="C65" s="140">
        <v>6050</v>
      </c>
      <c r="D65" s="134" t="s">
        <v>274</v>
      </c>
      <c r="E65" s="252">
        <v>486270</v>
      </c>
      <c r="F65" s="675">
        <v>173208.48</v>
      </c>
      <c r="G65" s="246">
        <f>(F65/E65)*100</f>
        <v>35.61981615152076</v>
      </c>
    </row>
    <row r="66" spans="1:7" ht="29.25">
      <c r="A66" s="137"/>
      <c r="B66" s="140"/>
      <c r="C66" s="140"/>
      <c r="D66" s="134" t="s">
        <v>537</v>
      </c>
      <c r="E66" s="185">
        <v>156270</v>
      </c>
      <c r="F66" s="668">
        <v>73388</v>
      </c>
      <c r="G66" s="246">
        <f>(F66/E66)*100</f>
        <v>46.96230882447047</v>
      </c>
    </row>
    <row r="67" spans="1:7" ht="43.5">
      <c r="A67" s="137"/>
      <c r="B67" s="140"/>
      <c r="C67" s="140"/>
      <c r="D67" s="134" t="s">
        <v>538</v>
      </c>
      <c r="E67" s="185">
        <v>330000</v>
      </c>
      <c r="F67" s="668">
        <v>16938.48</v>
      </c>
      <c r="G67" s="246">
        <f>(F67/E67)*100</f>
        <v>5.132872727272727</v>
      </c>
    </row>
    <row r="68" spans="1:7" ht="15">
      <c r="A68" s="137"/>
      <c r="B68" s="140"/>
      <c r="C68" s="140">
        <v>6060</v>
      </c>
      <c r="D68" s="134" t="s">
        <v>279</v>
      </c>
      <c r="E68" s="185">
        <v>20000</v>
      </c>
      <c r="F68" s="668">
        <v>0</v>
      </c>
      <c r="G68" s="246">
        <f>(F68/E68)*100</f>
        <v>0</v>
      </c>
    </row>
    <row r="69" spans="1:7" ht="15">
      <c r="A69" s="137"/>
      <c r="B69" s="140"/>
      <c r="C69" s="140"/>
      <c r="D69" s="134" t="s">
        <v>539</v>
      </c>
      <c r="E69" s="185">
        <v>20000</v>
      </c>
      <c r="F69" s="668">
        <v>0</v>
      </c>
      <c r="G69" s="246">
        <f>(F69/E69)*100</f>
        <v>0</v>
      </c>
    </row>
    <row r="70" spans="1:7" s="65" customFormat="1" ht="15">
      <c r="A70" s="379"/>
      <c r="B70" s="137">
        <v>90004</v>
      </c>
      <c r="C70" s="137"/>
      <c r="D70" s="138" t="s">
        <v>167</v>
      </c>
      <c r="E70" s="249">
        <f>SUM(E71)</f>
        <v>50000</v>
      </c>
      <c r="F70" s="667">
        <f>SUM(F71)</f>
        <v>9000</v>
      </c>
      <c r="G70" s="248">
        <f>(F70/E70)*100</f>
        <v>18</v>
      </c>
    </row>
    <row r="71" spans="1:7" ht="19.5" customHeight="1">
      <c r="A71" s="380"/>
      <c r="B71" s="140"/>
      <c r="C71" s="140">
        <v>6050</v>
      </c>
      <c r="D71" s="134" t="s">
        <v>266</v>
      </c>
      <c r="E71" s="185">
        <v>50000</v>
      </c>
      <c r="F71" s="668">
        <v>9000</v>
      </c>
      <c r="G71" s="246">
        <f>(F71/E71)*100</f>
        <v>18</v>
      </c>
    </row>
    <row r="72" spans="1:7" ht="42">
      <c r="A72" s="380"/>
      <c r="B72" s="140"/>
      <c r="C72" s="140"/>
      <c r="D72" s="134" t="s">
        <v>540</v>
      </c>
      <c r="E72" s="185">
        <v>50000</v>
      </c>
      <c r="F72" s="668">
        <v>9000</v>
      </c>
      <c r="G72" s="246">
        <f>(F72/E72)*100</f>
        <v>18</v>
      </c>
    </row>
    <row r="73" spans="1:7" s="65" customFormat="1" ht="15">
      <c r="A73" s="379"/>
      <c r="B73" s="137">
        <v>90015</v>
      </c>
      <c r="C73" s="137"/>
      <c r="D73" s="138" t="s">
        <v>400</v>
      </c>
      <c r="E73" s="181">
        <f>SUM(E74)</f>
        <v>250000</v>
      </c>
      <c r="F73" s="667">
        <f>SUM(F74)</f>
        <v>121107.71</v>
      </c>
      <c r="G73" s="248">
        <f>(F73/E73)*100</f>
        <v>48.443084000000006</v>
      </c>
    </row>
    <row r="74" spans="1:7" ht="29.25" customHeight="1">
      <c r="A74" s="380"/>
      <c r="B74" s="134" t="s">
        <v>71</v>
      </c>
      <c r="C74" s="354" t="s">
        <v>402</v>
      </c>
      <c r="D74" s="134" t="s">
        <v>403</v>
      </c>
      <c r="E74" s="185">
        <v>250000</v>
      </c>
      <c r="F74" s="668">
        <v>121107.71</v>
      </c>
      <c r="G74" s="246">
        <f>(F74/E74)*100</f>
        <v>48.443084000000006</v>
      </c>
    </row>
    <row r="75" spans="1:7" s="65" customFormat="1" ht="15">
      <c r="A75" s="380"/>
      <c r="B75" s="134"/>
      <c r="C75" s="354"/>
      <c r="D75" s="134" t="s">
        <v>541</v>
      </c>
      <c r="E75" s="185">
        <v>250000</v>
      </c>
      <c r="F75" s="675">
        <v>121107.71</v>
      </c>
      <c r="G75" s="246">
        <f>(F75/E75)*100</f>
        <v>48.443084000000006</v>
      </c>
    </row>
    <row r="76" spans="1:7" s="65" customFormat="1" ht="15">
      <c r="A76" s="141"/>
      <c r="B76" s="141">
        <v>90017</v>
      </c>
      <c r="C76" s="141"/>
      <c r="D76" s="142" t="s">
        <v>171</v>
      </c>
      <c r="E76" s="249">
        <f>SUM(E77)</f>
        <v>2200000</v>
      </c>
      <c r="F76" s="667">
        <f>SUM(F77)</f>
        <v>2200000</v>
      </c>
      <c r="G76" s="248">
        <f>(F76/E76)*100</f>
        <v>100</v>
      </c>
    </row>
    <row r="77" spans="1:7" s="65" customFormat="1" ht="48" customHeight="1">
      <c r="A77" s="141"/>
      <c r="B77" s="349"/>
      <c r="C77" s="349">
        <v>6010</v>
      </c>
      <c r="D77" s="401" t="s">
        <v>404</v>
      </c>
      <c r="E77" s="252">
        <v>2200000</v>
      </c>
      <c r="F77" s="675">
        <v>2200000</v>
      </c>
      <c r="G77" s="246">
        <f>(F77/E77)*100</f>
        <v>100</v>
      </c>
    </row>
    <row r="78" spans="1:7" s="65" customFormat="1" ht="29.25">
      <c r="A78" s="141"/>
      <c r="B78" s="349"/>
      <c r="C78" s="349"/>
      <c r="D78" s="350" t="s">
        <v>542</v>
      </c>
      <c r="E78" s="252">
        <v>2200000</v>
      </c>
      <c r="F78" s="675">
        <v>2200000</v>
      </c>
      <c r="G78" s="246">
        <f>(F78/E78)*100</f>
        <v>100</v>
      </c>
    </row>
    <row r="79" spans="1:7" ht="15">
      <c r="A79" s="137"/>
      <c r="B79" s="137">
        <v>90095</v>
      </c>
      <c r="C79" s="137"/>
      <c r="D79" s="138" t="s">
        <v>40</v>
      </c>
      <c r="E79" s="181">
        <f>SUM(E80)</f>
        <v>980000</v>
      </c>
      <c r="F79" s="669">
        <f>SUM(F80)</f>
        <v>25050.01</v>
      </c>
      <c r="G79" s="248">
        <f>(F79/E79)*100</f>
        <v>2.556123469387755</v>
      </c>
    </row>
    <row r="80" spans="1:7" ht="15">
      <c r="A80" s="140"/>
      <c r="B80" s="140"/>
      <c r="C80" s="140">
        <v>6050</v>
      </c>
      <c r="D80" s="134" t="s">
        <v>274</v>
      </c>
      <c r="E80" s="185">
        <v>980000</v>
      </c>
      <c r="F80" s="668">
        <v>25050.01</v>
      </c>
      <c r="G80" s="246">
        <f>(F80/E80)*100</f>
        <v>2.556123469387755</v>
      </c>
    </row>
    <row r="81" spans="1:7" ht="29.25">
      <c r="A81" s="140"/>
      <c r="B81" s="140"/>
      <c r="C81" s="140"/>
      <c r="D81" s="134" t="s">
        <v>543</v>
      </c>
      <c r="E81" s="185">
        <v>980000</v>
      </c>
      <c r="F81" s="668">
        <v>25050.01</v>
      </c>
      <c r="G81" s="246">
        <f>(F81/E81)*100</f>
        <v>2.556123469387755</v>
      </c>
    </row>
    <row r="82" spans="1:7" ht="15">
      <c r="A82" s="136">
        <v>921</v>
      </c>
      <c r="B82" s="136"/>
      <c r="C82" s="136"/>
      <c r="D82" s="49" t="s">
        <v>243</v>
      </c>
      <c r="E82" s="178">
        <f>SUM(E83,E87)</f>
        <v>172400</v>
      </c>
      <c r="F82" s="665">
        <f>SUM(F83,F87)</f>
        <v>134025.2</v>
      </c>
      <c r="G82" s="300">
        <f>(F82/E82)*100</f>
        <v>77.74083526682135</v>
      </c>
    </row>
    <row r="83" spans="1:7" ht="15">
      <c r="A83" s="137"/>
      <c r="B83" s="137">
        <v>92109</v>
      </c>
      <c r="C83" s="137"/>
      <c r="D83" s="138" t="s">
        <v>406</v>
      </c>
      <c r="E83" s="181">
        <f>SUM(E84)</f>
        <v>122400</v>
      </c>
      <c r="F83" s="669">
        <f>SUM(F84)</f>
        <v>122396</v>
      </c>
      <c r="G83" s="248">
        <f>(F83/E83)*100</f>
        <v>99.99673202614379</v>
      </c>
    </row>
    <row r="84" spans="1:7" ht="15">
      <c r="A84" s="137"/>
      <c r="B84" s="140"/>
      <c r="C84" s="140">
        <v>6060</v>
      </c>
      <c r="D84" s="59" t="s">
        <v>279</v>
      </c>
      <c r="E84" s="185">
        <v>122400</v>
      </c>
      <c r="F84" s="668">
        <v>122396</v>
      </c>
      <c r="G84" s="246">
        <f>(F84/E84)*100</f>
        <v>99.99673202614379</v>
      </c>
    </row>
    <row r="85" spans="1:7" ht="15">
      <c r="A85" s="137"/>
      <c r="B85" s="140"/>
      <c r="C85" s="140"/>
      <c r="D85" s="59" t="s">
        <v>544</v>
      </c>
      <c r="E85" s="185">
        <v>52400</v>
      </c>
      <c r="F85" s="668">
        <v>52396</v>
      </c>
      <c r="G85" s="246">
        <f>(F85/E85)*100</f>
        <v>99.99236641221374</v>
      </c>
    </row>
    <row r="86" spans="1:7" ht="15">
      <c r="A86" s="137"/>
      <c r="B86" s="140"/>
      <c r="C86" s="140"/>
      <c r="D86" s="59" t="s">
        <v>545</v>
      </c>
      <c r="E86" s="185">
        <v>70000</v>
      </c>
      <c r="F86" s="668">
        <v>70000</v>
      </c>
      <c r="G86" s="246">
        <f>(F86/E86)*100</f>
        <v>100</v>
      </c>
    </row>
    <row r="87" spans="1:7" ht="15">
      <c r="A87" s="137"/>
      <c r="B87" s="141">
        <v>92113</v>
      </c>
      <c r="C87" s="140"/>
      <c r="D87" s="686" t="s">
        <v>408</v>
      </c>
      <c r="E87" s="249">
        <v>50000</v>
      </c>
      <c r="F87" s="669">
        <v>11629.2</v>
      </c>
      <c r="G87" s="248">
        <f>(F87/E87)*100</f>
        <v>23.2584</v>
      </c>
    </row>
    <row r="88" spans="1:7" ht="43.5">
      <c r="A88" s="137"/>
      <c r="B88" s="140"/>
      <c r="C88" s="140">
        <v>6229</v>
      </c>
      <c r="D88" s="368" t="s">
        <v>409</v>
      </c>
      <c r="E88" s="185">
        <v>50000</v>
      </c>
      <c r="F88" s="668">
        <v>11629.2</v>
      </c>
      <c r="G88" s="246">
        <f>(F88/E88)*100</f>
        <v>23.2584</v>
      </c>
    </row>
    <row r="89" spans="1:7" ht="43.5">
      <c r="A89" s="137"/>
      <c r="B89" s="140"/>
      <c r="C89" s="140"/>
      <c r="D89" s="368" t="s">
        <v>546</v>
      </c>
      <c r="E89" s="185">
        <v>50000</v>
      </c>
      <c r="F89" s="668">
        <v>11629.2</v>
      </c>
      <c r="G89" s="246">
        <f>(F89/E89)*100</f>
        <v>23.2584</v>
      </c>
    </row>
    <row r="90" spans="1:7" ht="15">
      <c r="A90" s="136">
        <v>926</v>
      </c>
      <c r="B90" s="136"/>
      <c r="C90" s="136"/>
      <c r="D90" s="49" t="s">
        <v>244</v>
      </c>
      <c r="E90" s="178">
        <f>SUM(E91,E98)</f>
        <v>3250000</v>
      </c>
      <c r="F90" s="687">
        <f>SUM(F91,F98)</f>
        <v>24154.859999999997</v>
      </c>
      <c r="G90" s="300">
        <f>(F90/E90)*100</f>
        <v>0.7432264615384615</v>
      </c>
    </row>
    <row r="91" spans="1:7" ht="15">
      <c r="A91" s="137"/>
      <c r="B91" s="137">
        <v>92601</v>
      </c>
      <c r="C91" s="137"/>
      <c r="D91" s="138" t="s">
        <v>181</v>
      </c>
      <c r="E91" s="181">
        <f>SUM(E92,E94)</f>
        <v>3180000</v>
      </c>
      <c r="F91" s="669">
        <f>SUM(F92,F94)</f>
        <v>3945.1</v>
      </c>
      <c r="G91" s="248">
        <f>(F91/E91)*100</f>
        <v>0.12405974842767296</v>
      </c>
    </row>
    <row r="92" spans="1:7" ht="43.5">
      <c r="A92" s="140"/>
      <c r="B92" s="140"/>
      <c r="C92" s="140">
        <v>6620</v>
      </c>
      <c r="D92" s="85" t="s">
        <v>270</v>
      </c>
      <c r="E92" s="185">
        <v>330000</v>
      </c>
      <c r="F92" s="668">
        <v>12</v>
      </c>
      <c r="G92" s="246">
        <f>(F92/E92)*100</f>
        <v>0.0036363636363636364</v>
      </c>
    </row>
    <row r="93" spans="1:7" ht="43.5">
      <c r="A93" s="140"/>
      <c r="B93" s="140"/>
      <c r="C93" s="140"/>
      <c r="D93" s="134" t="s">
        <v>547</v>
      </c>
      <c r="E93" s="185">
        <v>330000</v>
      </c>
      <c r="F93" s="675">
        <v>12</v>
      </c>
      <c r="G93" s="246">
        <f>(F93/E93)*100</f>
        <v>0.0036363636363636364</v>
      </c>
    </row>
    <row r="94" spans="1:7" ht="15">
      <c r="A94" s="137"/>
      <c r="B94" s="140"/>
      <c r="C94" s="140">
        <v>6050</v>
      </c>
      <c r="D94" s="134" t="s">
        <v>266</v>
      </c>
      <c r="E94" s="185">
        <v>2850000</v>
      </c>
      <c r="F94" s="668">
        <v>3933.1</v>
      </c>
      <c r="G94" s="246">
        <f>(F94/E94)*100</f>
        <v>0.13800350877192982</v>
      </c>
    </row>
    <row r="95" spans="1:7" ht="29.25">
      <c r="A95" s="137"/>
      <c r="B95" s="140"/>
      <c r="C95" s="140"/>
      <c r="D95" s="134" t="s">
        <v>548</v>
      </c>
      <c r="E95" s="185">
        <v>500000</v>
      </c>
      <c r="F95" s="668">
        <v>0</v>
      </c>
      <c r="G95" s="246">
        <f>(F95/E95)*100</f>
        <v>0</v>
      </c>
    </row>
    <row r="96" spans="1:7" ht="29.25">
      <c r="A96" s="137"/>
      <c r="B96" s="140"/>
      <c r="C96" s="140"/>
      <c r="D96" s="134" t="s">
        <v>549</v>
      </c>
      <c r="E96" s="185">
        <v>600000</v>
      </c>
      <c r="F96" s="668">
        <v>3914.4</v>
      </c>
      <c r="G96" s="246">
        <f>(F96/E96)*100</f>
        <v>0.6524</v>
      </c>
    </row>
    <row r="97" spans="1:7" ht="29.25">
      <c r="A97" s="137"/>
      <c r="B97" s="140"/>
      <c r="C97" s="140"/>
      <c r="D97" s="134" t="s">
        <v>550</v>
      </c>
      <c r="E97" s="185">
        <v>1750000</v>
      </c>
      <c r="F97" s="668">
        <v>18.7</v>
      </c>
      <c r="G97" s="246">
        <f>(F97/E97)*100</f>
        <v>0.0010685714285714287</v>
      </c>
    </row>
    <row r="98" spans="1:7" ht="15">
      <c r="A98" s="137"/>
      <c r="B98" s="137">
        <v>92695</v>
      </c>
      <c r="C98" s="137"/>
      <c r="D98" s="138" t="s">
        <v>40</v>
      </c>
      <c r="E98" s="181">
        <f>SUM(E99)</f>
        <v>70000</v>
      </c>
      <c r="F98" s="669">
        <f>SUM(F99)</f>
        <v>20209.76</v>
      </c>
      <c r="G98" s="248">
        <f>(F98/E98)*100</f>
        <v>28.87108571428571</v>
      </c>
    </row>
    <row r="99" spans="1:7" ht="15">
      <c r="A99" s="140"/>
      <c r="B99" s="140"/>
      <c r="C99" s="140">
        <v>6060</v>
      </c>
      <c r="D99" s="134" t="s">
        <v>370</v>
      </c>
      <c r="E99" s="185">
        <v>70000</v>
      </c>
      <c r="F99" s="675">
        <v>20209.76</v>
      </c>
      <c r="G99" s="246">
        <f>(F99/E99)*100</f>
        <v>28.87108571428571</v>
      </c>
    </row>
    <row r="100" spans="1:7" ht="15">
      <c r="A100" s="140"/>
      <c r="B100" s="140"/>
      <c r="C100" s="140"/>
      <c r="D100" s="134" t="s">
        <v>551</v>
      </c>
      <c r="E100" s="185">
        <v>70000</v>
      </c>
      <c r="F100" s="675">
        <v>20209.76</v>
      </c>
      <c r="G100" s="246">
        <f>(F100/E100)*100</f>
        <v>28.87108571428571</v>
      </c>
    </row>
    <row r="101" spans="1:7" ht="15">
      <c r="A101" s="146" t="s">
        <v>186</v>
      </c>
      <c r="B101" s="146"/>
      <c r="C101" s="146"/>
      <c r="D101" s="146"/>
      <c r="E101" s="410">
        <f>SUM(E90,E82,E63,E54,E47,E44,E39,E33,E13,E8)</f>
        <v>14516718</v>
      </c>
      <c r="F101" s="688">
        <f>SUM(F90,F82,F63,F54,F47,F44,F39,F33,F13,F8)</f>
        <v>3744188.4499999997</v>
      </c>
      <c r="G101" s="689">
        <f>(F101/E101)*100</f>
        <v>25.79225173348411</v>
      </c>
    </row>
    <row r="102" spans="1:7" ht="15">
      <c r="A102"/>
      <c r="B102"/>
      <c r="C102"/>
      <c r="D102"/>
      <c r="E102"/>
      <c r="F102"/>
      <c r="G102"/>
    </row>
    <row r="103" spans="1:7" ht="15">
      <c r="A103"/>
      <c r="B103"/>
      <c r="C103"/>
      <c r="D103"/>
      <c r="E103"/>
      <c r="F103"/>
      <c r="G103"/>
    </row>
    <row r="104" spans="1:7" ht="15">
      <c r="A104"/>
      <c r="B104"/>
      <c r="C104"/>
      <c r="D104"/>
      <c r="E104"/>
      <c r="F104"/>
      <c r="G104"/>
    </row>
    <row r="105" spans="1:7" ht="15">
      <c r="A105"/>
      <c r="B105"/>
      <c r="C105"/>
      <c r="D105"/>
      <c r="E105"/>
      <c r="F105"/>
      <c r="G105"/>
    </row>
    <row r="106" spans="1:7" ht="15">
      <c r="A106"/>
      <c r="B106"/>
      <c r="C106"/>
      <c r="D106"/>
      <c r="E106"/>
      <c r="F106"/>
      <c r="G106"/>
    </row>
    <row r="107" spans="1:7" ht="15">
      <c r="A107"/>
      <c r="B107"/>
      <c r="C107"/>
      <c r="D107"/>
      <c r="E107"/>
      <c r="F107"/>
      <c r="G107"/>
    </row>
    <row r="108" spans="1:7" ht="15">
      <c r="A108"/>
      <c r="B108"/>
      <c r="C108"/>
      <c r="D108"/>
      <c r="E108"/>
      <c r="F108"/>
      <c r="G108"/>
    </row>
    <row r="109" spans="1:7" s="65" customFormat="1" ht="15">
      <c r="A109"/>
      <c r="B109"/>
      <c r="C109"/>
      <c r="D109"/>
      <c r="E109"/>
      <c r="F109"/>
      <c r="G109"/>
    </row>
    <row r="110" spans="1:7" ht="15">
      <c r="A110"/>
      <c r="B110"/>
      <c r="C110"/>
      <c r="D110"/>
      <c r="E110"/>
      <c r="F110"/>
      <c r="G110"/>
    </row>
    <row r="111" spans="1:7" ht="15">
      <c r="A111"/>
      <c r="B111"/>
      <c r="C111"/>
      <c r="D111"/>
      <c r="E111"/>
      <c r="F111"/>
      <c r="G111"/>
    </row>
    <row r="112" spans="1:7" s="65" customFormat="1" ht="15">
      <c r="A112"/>
      <c r="B112"/>
      <c r="C112"/>
      <c r="D112"/>
      <c r="E112"/>
      <c r="F112"/>
      <c r="G112"/>
    </row>
    <row r="113" spans="1:7" ht="15">
      <c r="A113"/>
      <c r="B113"/>
      <c r="C113"/>
      <c r="D113"/>
      <c r="E113"/>
      <c r="F113"/>
      <c r="G113"/>
    </row>
    <row r="114" spans="1:7" ht="15">
      <c r="A114"/>
      <c r="B114"/>
      <c r="C114"/>
      <c r="D114"/>
      <c r="E114"/>
      <c r="F114"/>
      <c r="G114"/>
    </row>
    <row r="115" spans="1:7" ht="15">
      <c r="A115"/>
      <c r="B115"/>
      <c r="C115"/>
      <c r="D115"/>
      <c r="E115"/>
      <c r="F115"/>
      <c r="G115"/>
    </row>
    <row r="116" spans="1:7" ht="15">
      <c r="A116"/>
      <c r="B116"/>
      <c r="C116"/>
      <c r="D116"/>
      <c r="E116"/>
      <c r="F116"/>
      <c r="G116"/>
    </row>
    <row r="117" spans="1:7" ht="15">
      <c r="A117"/>
      <c r="B117"/>
      <c r="C117"/>
      <c r="D117"/>
      <c r="E117"/>
      <c r="F117"/>
      <c r="G117"/>
    </row>
    <row r="118" spans="1:7" s="65" customFormat="1" ht="15">
      <c r="A118"/>
      <c r="B118"/>
      <c r="C118"/>
      <c r="D118"/>
      <c r="E118"/>
      <c r="F118"/>
      <c r="G118"/>
    </row>
    <row r="119" spans="1:7" s="65" customFormat="1" ht="15">
      <c r="A119"/>
      <c r="B119"/>
      <c r="C119"/>
      <c r="D119"/>
      <c r="E119"/>
      <c r="F119"/>
      <c r="G119"/>
    </row>
    <row r="120" spans="1:7" ht="15">
      <c r="A120"/>
      <c r="B120"/>
      <c r="C120"/>
      <c r="D120"/>
      <c r="E120"/>
      <c r="F120"/>
      <c r="G120"/>
    </row>
    <row r="121" spans="5:7" ht="15">
      <c r="E121" s="110"/>
      <c r="F121" s="113"/>
      <c r="G121" s="113"/>
    </row>
    <row r="122" spans="5:7" ht="15">
      <c r="E122" s="110"/>
      <c r="F122" s="113"/>
      <c r="G122" s="113"/>
    </row>
    <row r="123" spans="5:7" ht="15">
      <c r="E123" s="110"/>
      <c r="F123" s="113"/>
      <c r="G123" s="113"/>
    </row>
    <row r="124" spans="5:7" ht="15">
      <c r="E124" s="110"/>
      <c r="F124" s="113"/>
      <c r="G124" s="113"/>
    </row>
    <row r="125" spans="5:7" ht="15">
      <c r="E125" s="110"/>
      <c r="F125" s="113"/>
      <c r="G125" s="113"/>
    </row>
    <row r="126" spans="5:7" ht="15">
      <c r="E126" s="110"/>
      <c r="F126" s="113"/>
      <c r="G126" s="113"/>
    </row>
    <row r="127" spans="5:7" ht="15">
      <c r="E127" s="110"/>
      <c r="F127" s="113"/>
      <c r="G127" s="113"/>
    </row>
    <row r="128" spans="5:7" ht="15">
      <c r="E128" s="110"/>
      <c r="F128" s="113"/>
      <c r="G128" s="113"/>
    </row>
    <row r="129" spans="5:7" ht="15">
      <c r="E129" s="110"/>
      <c r="F129" s="113"/>
      <c r="G129" s="113"/>
    </row>
    <row r="130" spans="5:7" ht="15">
      <c r="E130" s="110"/>
      <c r="F130" s="113"/>
      <c r="G130" s="113"/>
    </row>
    <row r="131" spans="5:7" ht="15">
      <c r="E131" s="110"/>
      <c r="F131" s="113"/>
      <c r="G131" s="113"/>
    </row>
    <row r="132" spans="5:7" ht="15">
      <c r="E132" s="110"/>
      <c r="F132" s="113"/>
      <c r="G132" s="113"/>
    </row>
    <row r="133" spans="5:7" ht="15">
      <c r="E133" s="110"/>
      <c r="F133" s="113"/>
      <c r="G133" s="113"/>
    </row>
    <row r="134" spans="5:7" ht="15">
      <c r="E134" s="110"/>
      <c r="F134" s="113"/>
      <c r="G134" s="113"/>
    </row>
    <row r="135" spans="5:7" ht="15">
      <c r="E135" s="110"/>
      <c r="F135" s="113"/>
      <c r="G135" s="113"/>
    </row>
    <row r="136" spans="5:7" ht="15">
      <c r="E136" s="110"/>
      <c r="F136" s="113"/>
      <c r="G136" s="113"/>
    </row>
    <row r="137" spans="5:7" ht="15">
      <c r="E137" s="110"/>
      <c r="F137" s="113"/>
      <c r="G137" s="113"/>
    </row>
    <row r="138" spans="5:7" ht="15">
      <c r="E138" s="110"/>
      <c r="F138" s="113"/>
      <c r="G138" s="113"/>
    </row>
    <row r="139" spans="5:7" ht="15">
      <c r="E139" s="110"/>
      <c r="F139" s="113"/>
      <c r="G139" s="113"/>
    </row>
    <row r="140" spans="5:7" ht="15">
      <c r="E140" s="110"/>
      <c r="F140" s="113"/>
      <c r="G140" s="113"/>
    </row>
    <row r="141" spans="5:7" ht="15">
      <c r="E141" s="110"/>
      <c r="F141" s="113"/>
      <c r="G141" s="113"/>
    </row>
    <row r="142" spans="5:7" ht="15">
      <c r="E142" s="110"/>
      <c r="F142" s="113"/>
      <c r="G142" s="113"/>
    </row>
    <row r="143" spans="5:7" ht="15">
      <c r="E143" s="110"/>
      <c r="F143" s="113"/>
      <c r="G143" s="113"/>
    </row>
    <row r="144" spans="5:7" ht="15">
      <c r="E144" s="110"/>
      <c r="F144" s="113"/>
      <c r="G144" s="113"/>
    </row>
    <row r="145" spans="5:7" ht="15">
      <c r="E145" s="110"/>
      <c r="F145" s="113"/>
      <c r="G145" s="113"/>
    </row>
    <row r="146" spans="5:7" ht="15">
      <c r="E146" s="110"/>
      <c r="F146" s="113"/>
      <c r="G146" s="113"/>
    </row>
    <row r="147" spans="5:7" ht="15">
      <c r="E147" s="110"/>
      <c r="F147" s="113"/>
      <c r="G147" s="113"/>
    </row>
    <row r="148" spans="5:7" ht="15">
      <c r="E148" s="110"/>
      <c r="F148" s="113"/>
      <c r="G148" s="113"/>
    </row>
    <row r="149" spans="5:7" ht="15">
      <c r="E149" s="110"/>
      <c r="F149" s="113"/>
      <c r="G149" s="113"/>
    </row>
    <row r="150" spans="5:7" ht="15">
      <c r="E150" s="110"/>
      <c r="F150" s="113"/>
      <c r="G150" s="113"/>
    </row>
    <row r="151" spans="5:7" ht="15">
      <c r="E151" s="110"/>
      <c r="F151" s="113"/>
      <c r="G151" s="113"/>
    </row>
    <row r="152" spans="5:7" ht="15">
      <c r="E152" s="110"/>
      <c r="F152" s="113"/>
      <c r="G152" s="113"/>
    </row>
    <row r="153" spans="5:7" ht="15">
      <c r="E153" s="110"/>
      <c r="F153" s="113"/>
      <c r="G153" s="113"/>
    </row>
    <row r="154" spans="5:7" ht="15">
      <c r="E154" s="110"/>
      <c r="F154" s="113"/>
      <c r="G154" s="113"/>
    </row>
    <row r="155" spans="5:7" ht="15">
      <c r="E155" s="110"/>
      <c r="F155" s="113"/>
      <c r="G155" s="113"/>
    </row>
    <row r="156" spans="5:7" ht="15">
      <c r="E156" s="110"/>
      <c r="F156" s="113"/>
      <c r="G156" s="113"/>
    </row>
    <row r="157" spans="5:7" ht="15">
      <c r="E157" s="110"/>
      <c r="F157" s="113"/>
      <c r="G157" s="113"/>
    </row>
    <row r="158" spans="5:7" ht="15">
      <c r="E158" s="110"/>
      <c r="F158" s="113"/>
      <c r="G158" s="113"/>
    </row>
    <row r="159" spans="5:7" ht="15">
      <c r="E159" s="110"/>
      <c r="F159" s="113"/>
      <c r="G159" s="113"/>
    </row>
    <row r="160" spans="5:7" ht="15">
      <c r="E160" s="110"/>
      <c r="F160" s="113"/>
      <c r="G160" s="113"/>
    </row>
    <row r="161" spans="5:7" ht="15">
      <c r="E161" s="110"/>
      <c r="F161" s="113"/>
      <c r="G161" s="113"/>
    </row>
    <row r="162" spans="5:7" ht="15">
      <c r="E162" s="110"/>
      <c r="F162" s="113"/>
      <c r="G162" s="113"/>
    </row>
    <row r="163" spans="5:7" ht="15">
      <c r="E163" s="110"/>
      <c r="F163" s="113"/>
      <c r="G163" s="113"/>
    </row>
    <row r="164" spans="5:7" ht="15">
      <c r="E164" s="110"/>
      <c r="F164" s="113"/>
      <c r="G164" s="113"/>
    </row>
    <row r="165" spans="5:7" ht="15">
      <c r="E165" s="110"/>
      <c r="F165" s="113"/>
      <c r="G165" s="113"/>
    </row>
    <row r="166" spans="5:7" ht="15">
      <c r="E166" s="110"/>
      <c r="F166" s="113"/>
      <c r="G166" s="113"/>
    </row>
    <row r="167" spans="5:7" ht="15">
      <c r="E167" s="110"/>
      <c r="F167" s="113"/>
      <c r="G167" s="113"/>
    </row>
    <row r="168" spans="5:7" ht="15">
      <c r="E168" s="110"/>
      <c r="F168" s="113"/>
      <c r="G168" s="113"/>
    </row>
    <row r="169" spans="5:7" ht="15">
      <c r="E169" s="110"/>
      <c r="F169" s="113"/>
      <c r="G169" s="113"/>
    </row>
    <row r="170" spans="5:7" ht="15">
      <c r="E170" s="110"/>
      <c r="F170" s="113"/>
      <c r="G170" s="113"/>
    </row>
    <row r="171" spans="5:7" ht="15">
      <c r="E171" s="110"/>
      <c r="F171" s="113"/>
      <c r="G171" s="113"/>
    </row>
    <row r="172" spans="5:7" ht="15">
      <c r="E172" s="110"/>
      <c r="F172" s="113"/>
      <c r="G172" s="113"/>
    </row>
    <row r="173" spans="5:7" ht="15">
      <c r="E173" s="110"/>
      <c r="F173" s="113"/>
      <c r="G173" s="113"/>
    </row>
    <row r="174" spans="5:7" ht="15">
      <c r="E174" s="110"/>
      <c r="F174" s="113"/>
      <c r="G174" s="113"/>
    </row>
    <row r="175" spans="5:7" ht="15">
      <c r="E175" s="110"/>
      <c r="F175" s="113"/>
      <c r="G175" s="113"/>
    </row>
    <row r="176" spans="5:7" ht="15">
      <c r="E176" s="110"/>
      <c r="F176" s="113"/>
      <c r="G176" s="113"/>
    </row>
    <row r="177" spans="5:7" ht="15">
      <c r="E177" s="110"/>
      <c r="F177" s="113"/>
      <c r="G177" s="113"/>
    </row>
    <row r="178" spans="5:7" ht="15">
      <c r="E178" s="110"/>
      <c r="F178" s="113"/>
      <c r="G178" s="113"/>
    </row>
    <row r="179" spans="5:7" ht="15">
      <c r="E179" s="110"/>
      <c r="F179" s="113"/>
      <c r="G179" s="113"/>
    </row>
    <row r="180" spans="5:7" ht="15">
      <c r="E180" s="110"/>
      <c r="F180" s="113"/>
      <c r="G180" s="113"/>
    </row>
    <row r="181" spans="5:7" ht="15">
      <c r="E181" s="110"/>
      <c r="F181" s="113"/>
      <c r="G181" s="113"/>
    </row>
    <row r="182" spans="5:7" ht="15">
      <c r="E182" s="110"/>
      <c r="F182" s="113"/>
      <c r="G182" s="113"/>
    </row>
    <row r="183" spans="5:7" ht="15">
      <c r="E183" s="110"/>
      <c r="F183" s="113"/>
      <c r="G183" s="113"/>
    </row>
    <row r="184" spans="5:7" ht="15">
      <c r="E184" s="110"/>
      <c r="F184" s="113"/>
      <c r="G184" s="113"/>
    </row>
    <row r="185" spans="5:7" ht="15">
      <c r="E185" s="110"/>
      <c r="F185" s="113"/>
      <c r="G185" s="113"/>
    </row>
    <row r="186" spans="5:7" ht="15">
      <c r="E186" s="110"/>
      <c r="F186" s="113"/>
      <c r="G186" s="113"/>
    </row>
    <row r="187" spans="5:7" ht="15">
      <c r="E187" s="110"/>
      <c r="F187" s="113"/>
      <c r="G187" s="113"/>
    </row>
    <row r="188" spans="5:7" ht="15">
      <c r="E188" s="110"/>
      <c r="F188" s="113"/>
      <c r="G188" s="113"/>
    </row>
    <row r="189" spans="5:7" ht="15">
      <c r="E189" s="110"/>
      <c r="F189" s="113"/>
      <c r="G189" s="113"/>
    </row>
    <row r="190" spans="5:7" ht="15">
      <c r="E190" s="110"/>
      <c r="F190" s="113"/>
      <c r="G190" s="113"/>
    </row>
    <row r="191" spans="5:7" ht="15">
      <c r="E191" s="110"/>
      <c r="F191" s="113"/>
      <c r="G191" s="113"/>
    </row>
    <row r="192" spans="5:7" ht="15">
      <c r="E192" s="110"/>
      <c r="F192" s="113"/>
      <c r="G192" s="113"/>
    </row>
    <row r="193" spans="5:7" ht="15">
      <c r="E193" s="110"/>
      <c r="F193" s="113"/>
      <c r="G193" s="113"/>
    </row>
    <row r="194" spans="5:7" ht="15">
      <c r="E194" s="110"/>
      <c r="F194" s="113"/>
      <c r="G194" s="113"/>
    </row>
    <row r="195" spans="5:7" ht="15">
      <c r="E195" s="110"/>
      <c r="F195" s="113"/>
      <c r="G195" s="113"/>
    </row>
    <row r="196" spans="5:7" ht="15">
      <c r="E196" s="110"/>
      <c r="F196" s="113"/>
      <c r="G196" s="113"/>
    </row>
    <row r="197" spans="5:7" ht="15">
      <c r="E197" s="110"/>
      <c r="F197" s="113"/>
      <c r="G197" s="113"/>
    </row>
    <row r="198" spans="5:7" ht="15">
      <c r="E198" s="110"/>
      <c r="F198" s="113"/>
      <c r="G198" s="113"/>
    </row>
    <row r="199" spans="5:7" ht="15">
      <c r="E199" s="110"/>
      <c r="F199" s="113"/>
      <c r="G199" s="113"/>
    </row>
    <row r="200" spans="5:7" ht="15">
      <c r="E200" s="110"/>
      <c r="F200" s="113"/>
      <c r="G200" s="113"/>
    </row>
    <row r="201" spans="5:7" ht="15">
      <c r="E201" s="110"/>
      <c r="F201" s="113"/>
      <c r="G201" s="113"/>
    </row>
    <row r="202" spans="5:7" ht="15">
      <c r="E202" s="110"/>
      <c r="F202" s="113"/>
      <c r="G202" s="113"/>
    </row>
    <row r="203" spans="5:7" ht="15">
      <c r="E203" s="110"/>
      <c r="F203" s="113"/>
      <c r="G203" s="113"/>
    </row>
    <row r="204" spans="5:7" ht="15">
      <c r="E204" s="110"/>
      <c r="F204" s="113"/>
      <c r="G204" s="113"/>
    </row>
    <row r="205" spans="5:7" ht="15">
      <c r="E205" s="110"/>
      <c r="F205" s="113"/>
      <c r="G205" s="113"/>
    </row>
    <row r="206" spans="5:7" ht="15">
      <c r="E206" s="110"/>
      <c r="F206" s="113"/>
      <c r="G206" s="113"/>
    </row>
    <row r="207" spans="5:7" ht="15">
      <c r="E207" s="110"/>
      <c r="F207" s="113"/>
      <c r="G207" s="113"/>
    </row>
    <row r="208" spans="5:7" ht="15">
      <c r="E208" s="110"/>
      <c r="F208" s="113"/>
      <c r="G208" s="113"/>
    </row>
    <row r="209" spans="5:7" ht="15">
      <c r="E209" s="110"/>
      <c r="F209" s="113"/>
      <c r="G209" s="113"/>
    </row>
    <row r="210" spans="5:7" ht="15">
      <c r="E210" s="110"/>
      <c r="F210" s="113"/>
      <c r="G210" s="113"/>
    </row>
    <row r="211" spans="5:7" ht="15">
      <c r="E211" s="110"/>
      <c r="F211" s="113"/>
      <c r="G211" s="113"/>
    </row>
    <row r="212" spans="5:7" ht="15">
      <c r="E212" s="110"/>
      <c r="F212" s="113"/>
      <c r="G212" s="113"/>
    </row>
    <row r="213" spans="5:7" ht="15">
      <c r="E213" s="110"/>
      <c r="F213" s="113"/>
      <c r="G213" s="113"/>
    </row>
    <row r="214" spans="5:7" ht="15">
      <c r="E214" s="110"/>
      <c r="F214" s="113"/>
      <c r="G214" s="113"/>
    </row>
    <row r="215" spans="5:7" ht="15">
      <c r="E215" s="110"/>
      <c r="F215" s="113"/>
      <c r="G215" s="113"/>
    </row>
    <row r="216" spans="5:7" ht="15">
      <c r="E216" s="110"/>
      <c r="F216" s="113"/>
      <c r="G216" s="113"/>
    </row>
    <row r="217" spans="5:7" ht="15">
      <c r="E217" s="110"/>
      <c r="F217" s="113"/>
      <c r="G217" s="113"/>
    </row>
    <row r="218" spans="5:7" ht="15">
      <c r="E218" s="110"/>
      <c r="F218" s="113"/>
      <c r="G218" s="113"/>
    </row>
    <row r="219" spans="5:7" ht="15">
      <c r="E219" s="110"/>
      <c r="F219" s="113"/>
      <c r="G219" s="113"/>
    </row>
    <row r="220" spans="5:7" ht="15">
      <c r="E220" s="110"/>
      <c r="F220" s="113"/>
      <c r="G220" s="113"/>
    </row>
    <row r="221" spans="5:7" ht="15">
      <c r="E221" s="110"/>
      <c r="F221" s="113"/>
      <c r="G221" s="113"/>
    </row>
    <row r="222" spans="5:7" ht="15">
      <c r="E222" s="110"/>
      <c r="F222" s="113"/>
      <c r="G222" s="113"/>
    </row>
    <row r="223" spans="5:7" ht="15">
      <c r="E223" s="110"/>
      <c r="F223" s="113"/>
      <c r="G223" s="113"/>
    </row>
    <row r="224" spans="5:7" ht="15">
      <c r="E224" s="110"/>
      <c r="F224" s="113"/>
      <c r="G224" s="113"/>
    </row>
    <row r="225" spans="5:7" ht="15">
      <c r="E225" s="110"/>
      <c r="F225" s="113"/>
      <c r="G225" s="113"/>
    </row>
    <row r="226" spans="5:7" ht="15">
      <c r="E226" s="110"/>
      <c r="F226" s="113"/>
      <c r="G226" s="113"/>
    </row>
    <row r="227" spans="5:7" ht="15">
      <c r="E227" s="110"/>
      <c r="F227" s="113"/>
      <c r="G227" s="113"/>
    </row>
    <row r="228" spans="5:7" ht="15">
      <c r="E228" s="110"/>
      <c r="F228" s="113"/>
      <c r="G228" s="113"/>
    </row>
    <row r="229" spans="5:7" ht="15">
      <c r="E229" s="110"/>
      <c r="F229" s="113"/>
      <c r="G229" s="113"/>
    </row>
  </sheetData>
  <mergeCells count="9">
    <mergeCell ref="E1:G1"/>
    <mergeCell ref="A3:G3"/>
    <mergeCell ref="E4:G4"/>
    <mergeCell ref="A5:A6"/>
    <mergeCell ref="B5:B6"/>
    <mergeCell ref="C5:C6"/>
    <mergeCell ref="D5:D6"/>
    <mergeCell ref="E5:E6"/>
    <mergeCell ref="A101:D101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67"/>
  <rowBreaks count="1" manualBreakCount="1">
    <brk id="5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29"/>
  <sheetViews>
    <sheetView showGridLines="0" defaultGridColor="0" view="pageBreakPreview" zoomScale="80" zoomScaleSheetLayoutView="80" colorId="15" workbookViewId="0" topLeftCell="A15">
      <selection activeCell="G29" activeCellId="1" sqref="A1:E27 G29"/>
    </sheetView>
  </sheetViews>
  <sheetFormatPr defaultColWidth="9.00390625" defaultRowHeight="12.75"/>
  <cols>
    <col min="1" max="1" width="6.75390625" style="690" customWidth="1"/>
    <col min="2" max="2" width="9.875" style="690" customWidth="1"/>
    <col min="3" max="3" width="6.75390625" style="690" customWidth="1"/>
    <col min="4" max="4" width="49.625" style="691" customWidth="1"/>
    <col min="5" max="6" width="12.75390625" style="690" customWidth="1"/>
    <col min="7" max="7" width="11.25390625" style="690" customWidth="1"/>
    <col min="8" max="16384" width="9.00390625" style="690" customWidth="1"/>
  </cols>
  <sheetData>
    <row r="1" spans="1:11" ht="40.5" customHeight="1">
      <c r="A1"/>
      <c r="B1"/>
      <c r="C1"/>
      <c r="D1"/>
      <c r="E1" s="544" t="s">
        <v>552</v>
      </c>
      <c r="F1" s="544"/>
      <c r="G1" s="544"/>
      <c r="H1" s="281"/>
      <c r="I1" s="281"/>
      <c r="J1" s="281"/>
      <c r="K1" s="281"/>
    </row>
    <row r="2" spans="1:7" ht="32.25" customHeight="1">
      <c r="A2" s="7" t="s">
        <v>553</v>
      </c>
      <c r="B2" s="7"/>
      <c r="C2" s="7"/>
      <c r="D2" s="7"/>
      <c r="E2" s="7"/>
      <c r="F2" s="7"/>
      <c r="G2" s="7"/>
    </row>
    <row r="3" spans="1:7" ht="19.5" customHeight="1">
      <c r="A3" s="692"/>
      <c r="B3" s="692"/>
      <c r="C3" s="692"/>
      <c r="D3" s="692"/>
      <c r="E3" s="692"/>
      <c r="F3" s="692"/>
      <c r="G3" s="692"/>
    </row>
    <row r="4" spans="1:7" ht="13.5" customHeight="1">
      <c r="A4" s="198"/>
      <c r="B4" s="198"/>
      <c r="C4" s="198"/>
      <c r="D4" s="693" t="s">
        <v>2</v>
      </c>
      <c r="E4" s="693"/>
      <c r="F4" s="693"/>
      <c r="G4" s="693"/>
    </row>
    <row r="5" spans="1:7" ht="30" customHeight="1">
      <c r="A5" s="288" t="s">
        <v>3</v>
      </c>
      <c r="B5" s="288" t="s">
        <v>32</v>
      </c>
      <c r="C5" s="288" t="s">
        <v>33</v>
      </c>
      <c r="D5" s="288" t="s">
        <v>250</v>
      </c>
      <c r="E5" s="288" t="s">
        <v>5</v>
      </c>
      <c r="F5" s="288" t="s">
        <v>6</v>
      </c>
      <c r="G5" s="288" t="s">
        <v>7</v>
      </c>
    </row>
    <row r="6" spans="1:7" ht="12" customHeight="1">
      <c r="A6" s="500">
        <v>1</v>
      </c>
      <c r="B6" s="500">
        <v>2</v>
      </c>
      <c r="C6" s="502">
        <v>3</v>
      </c>
      <c r="D6" s="502">
        <v>4</v>
      </c>
      <c r="E6" s="502">
        <v>5</v>
      </c>
      <c r="F6" s="502">
        <v>6</v>
      </c>
      <c r="G6" s="502">
        <v>7</v>
      </c>
    </row>
    <row r="7" spans="1:7" ht="19.5" customHeight="1">
      <c r="A7" s="49">
        <v>750</v>
      </c>
      <c r="B7" s="49"/>
      <c r="C7" s="49"/>
      <c r="D7" s="49" t="s">
        <v>531</v>
      </c>
      <c r="E7" s="177">
        <f>SUM(E8)</f>
        <v>8200</v>
      </c>
      <c r="F7" s="177">
        <f>SUM(F8)</f>
        <v>1673.21</v>
      </c>
      <c r="G7" s="694">
        <f>(F7/E7)*100</f>
        <v>20.405</v>
      </c>
    </row>
    <row r="8" spans="1:7" ht="19.5" customHeight="1">
      <c r="A8" s="695"/>
      <c r="B8" s="695">
        <v>75095</v>
      </c>
      <c r="C8" s="695"/>
      <c r="D8" s="358" t="s">
        <v>40</v>
      </c>
      <c r="E8" s="344">
        <f>SUM(E9,E10)</f>
        <v>8200</v>
      </c>
      <c r="F8" s="344">
        <f>SUM(F9)</f>
        <v>1673.21</v>
      </c>
      <c r="G8" s="696">
        <f>(F8/E8)*100</f>
        <v>20.405</v>
      </c>
    </row>
    <row r="9" spans="1:12" ht="19.5" customHeight="1">
      <c r="A9" s="695"/>
      <c r="B9" s="695"/>
      <c r="C9" s="697">
        <v>4210</v>
      </c>
      <c r="D9" s="134" t="s">
        <v>318</v>
      </c>
      <c r="E9" s="348">
        <v>4100</v>
      </c>
      <c r="F9" s="348">
        <v>1673.21</v>
      </c>
      <c r="G9" s="698">
        <f>(F9/E9)*100</f>
        <v>40.81</v>
      </c>
      <c r="L9" s="173"/>
    </row>
    <row r="10" spans="1:7" ht="19.5" customHeight="1">
      <c r="A10" s="695"/>
      <c r="B10" s="695"/>
      <c r="C10" s="697">
        <v>4300</v>
      </c>
      <c r="D10" s="134" t="s">
        <v>366</v>
      </c>
      <c r="E10" s="348">
        <v>4100</v>
      </c>
      <c r="F10" s="348">
        <v>0</v>
      </c>
      <c r="G10" s="698">
        <f>(F10/E10)*100</f>
        <v>0</v>
      </c>
    </row>
    <row r="11" spans="1:7" ht="19.5" customHeight="1">
      <c r="A11" s="49">
        <v>900</v>
      </c>
      <c r="B11" s="49"/>
      <c r="C11" s="699"/>
      <c r="D11" s="49" t="s">
        <v>554</v>
      </c>
      <c r="E11" s="177">
        <f>SUM(E12)</f>
        <v>10000</v>
      </c>
      <c r="F11" s="177">
        <f>SUM(F12)</f>
        <v>5710.84</v>
      </c>
      <c r="G11" s="694">
        <f>(F11/E11)*100</f>
        <v>57.1084</v>
      </c>
    </row>
    <row r="12" spans="1:7" ht="19.5" customHeight="1">
      <c r="A12" s="355"/>
      <c r="B12" s="355">
        <v>90095</v>
      </c>
      <c r="C12" s="355"/>
      <c r="D12" s="138" t="s">
        <v>40</v>
      </c>
      <c r="E12" s="180">
        <f>SUM(E13,E14)</f>
        <v>10000</v>
      </c>
      <c r="F12" s="180">
        <f>SUM(F13,F14)</f>
        <v>5710.84</v>
      </c>
      <c r="G12" s="696">
        <f>(F12/E12)*100</f>
        <v>57.1084</v>
      </c>
    </row>
    <row r="13" spans="1:7" ht="19.5" customHeight="1">
      <c r="A13" s="354"/>
      <c r="B13" s="354"/>
      <c r="C13" s="354">
        <v>4210</v>
      </c>
      <c r="D13" s="134" t="s">
        <v>318</v>
      </c>
      <c r="E13" s="184">
        <v>4000</v>
      </c>
      <c r="F13" s="184">
        <v>389.93</v>
      </c>
      <c r="G13" s="698">
        <f>(F13/E13)*100</f>
        <v>9.74825</v>
      </c>
    </row>
    <row r="14" spans="1:7" ht="19.5" customHeight="1">
      <c r="A14" s="354"/>
      <c r="B14" s="354"/>
      <c r="C14" s="354">
        <v>4300</v>
      </c>
      <c r="D14" s="134" t="s">
        <v>366</v>
      </c>
      <c r="E14" s="184">
        <v>6000</v>
      </c>
      <c r="F14" s="184">
        <v>5320.91</v>
      </c>
      <c r="G14" s="698">
        <f>(F14/E14)*100</f>
        <v>88.68183333333333</v>
      </c>
    </row>
    <row r="15" spans="1:7" ht="19.5" customHeight="1">
      <c r="A15" s="49">
        <v>921</v>
      </c>
      <c r="B15" s="49"/>
      <c r="C15" s="49"/>
      <c r="D15" s="49" t="s">
        <v>486</v>
      </c>
      <c r="E15" s="177">
        <f>SUM(E16)</f>
        <v>250700</v>
      </c>
      <c r="F15" s="177">
        <f>SUM(F16,F22)</f>
        <v>190997.98</v>
      </c>
      <c r="G15" s="694">
        <f>(F15/E15)*100</f>
        <v>76.18587155963303</v>
      </c>
    </row>
    <row r="16" spans="1:7" ht="19.5" customHeight="1">
      <c r="A16" s="695"/>
      <c r="B16" s="695">
        <v>92109</v>
      </c>
      <c r="C16" s="695"/>
      <c r="D16" s="358" t="s">
        <v>555</v>
      </c>
      <c r="E16" s="344">
        <f>SUM(E17,E18,E19,E20,E21)</f>
        <v>250700</v>
      </c>
      <c r="F16" s="344">
        <f>SUM(F17,F18,F19,F20,F21)</f>
        <v>180702.13</v>
      </c>
      <c r="G16" s="696">
        <f>(F16/E16)*100</f>
        <v>72.07903071400081</v>
      </c>
    </row>
    <row r="17" spans="1:7" ht="19.5" customHeight="1">
      <c r="A17" s="695"/>
      <c r="B17" s="695"/>
      <c r="C17" s="697">
        <v>4210</v>
      </c>
      <c r="D17" s="134" t="s">
        <v>318</v>
      </c>
      <c r="E17" s="348">
        <v>38100</v>
      </c>
      <c r="F17" s="348">
        <v>35792.83</v>
      </c>
      <c r="G17" s="698">
        <f>(F17/E17)*100</f>
        <v>93.94443569553806</v>
      </c>
    </row>
    <row r="18" spans="1:7" ht="19.5" customHeight="1">
      <c r="A18" s="695"/>
      <c r="B18" s="695"/>
      <c r="C18" s="697">
        <v>4260</v>
      </c>
      <c r="D18" s="700" t="s">
        <v>319</v>
      </c>
      <c r="E18" s="348">
        <v>36300</v>
      </c>
      <c r="F18" s="348">
        <v>16481.64</v>
      </c>
      <c r="G18" s="698">
        <f>(F18/E18)*100</f>
        <v>45.40396694214876</v>
      </c>
    </row>
    <row r="19" spans="1:7" ht="19.5" customHeight="1">
      <c r="A19" s="695"/>
      <c r="B19" s="695"/>
      <c r="C19" s="697">
        <v>4270</v>
      </c>
      <c r="D19" s="700" t="s">
        <v>320</v>
      </c>
      <c r="E19" s="348">
        <v>37000</v>
      </c>
      <c r="F19" s="348">
        <v>0</v>
      </c>
      <c r="G19" s="698">
        <f>(F19/E19)*100</f>
        <v>0</v>
      </c>
    </row>
    <row r="20" spans="1:7" ht="19.5" customHeight="1">
      <c r="A20" s="695"/>
      <c r="B20" s="695"/>
      <c r="C20" s="697">
        <v>4300</v>
      </c>
      <c r="D20" s="134" t="s">
        <v>366</v>
      </c>
      <c r="E20" s="348">
        <v>16900</v>
      </c>
      <c r="F20" s="348">
        <v>6031.66</v>
      </c>
      <c r="G20" s="698">
        <f>(F20/E20)*100</f>
        <v>35.69029585798816</v>
      </c>
    </row>
    <row r="21" spans="1:7" ht="29.25">
      <c r="A21" s="695"/>
      <c r="B21" s="695"/>
      <c r="C21" s="140">
        <v>6060</v>
      </c>
      <c r="D21" s="59" t="s">
        <v>279</v>
      </c>
      <c r="E21" s="185">
        <v>122400</v>
      </c>
      <c r="F21" s="668">
        <v>122396</v>
      </c>
      <c r="G21" s="246">
        <f>(F21/E21)*100</f>
        <v>99.99673202614379</v>
      </c>
    </row>
    <row r="22" spans="1:7" ht="19.5" customHeight="1">
      <c r="A22" s="355"/>
      <c r="B22" s="355">
        <v>92195</v>
      </c>
      <c r="C22" s="355"/>
      <c r="D22" s="138" t="s">
        <v>40</v>
      </c>
      <c r="E22" s="180">
        <f>SUM(E23,E24)</f>
        <v>19600</v>
      </c>
      <c r="F22" s="180">
        <f>SUM(F23,F24)</f>
        <v>10295.849999999999</v>
      </c>
      <c r="G22" s="696">
        <f>(F22/E22)*100</f>
        <v>52.529846938775506</v>
      </c>
    </row>
    <row r="23" spans="1:16" ht="19.5" customHeight="1">
      <c r="A23" s="354"/>
      <c r="B23" s="354"/>
      <c r="C23" s="354">
        <v>4210</v>
      </c>
      <c r="D23" s="134" t="s">
        <v>318</v>
      </c>
      <c r="E23" s="184">
        <v>15500</v>
      </c>
      <c r="F23" s="184">
        <v>9651.8</v>
      </c>
      <c r="G23" s="698">
        <f>(F23/E23)*100</f>
        <v>62.26967741935483</v>
      </c>
      <c r="P23" s="701"/>
    </row>
    <row r="24" spans="1:7" ht="19.5" customHeight="1">
      <c r="A24" s="354"/>
      <c r="B24" s="354"/>
      <c r="C24" s="354">
        <v>4300</v>
      </c>
      <c r="D24" s="134" t="s">
        <v>366</v>
      </c>
      <c r="E24" s="184">
        <v>4100</v>
      </c>
      <c r="F24" s="184">
        <v>644.05</v>
      </c>
      <c r="G24" s="698">
        <f>(F24/E24)*100</f>
        <v>15.708536585365854</v>
      </c>
    </row>
    <row r="25" spans="1:7" ht="19.5" customHeight="1">
      <c r="A25" s="49">
        <v>926</v>
      </c>
      <c r="B25" s="49"/>
      <c r="C25" s="49"/>
      <c r="D25" s="49" t="s">
        <v>24</v>
      </c>
      <c r="E25" s="177">
        <f>SUM(E26)</f>
        <v>79300</v>
      </c>
      <c r="F25" s="177">
        <f>SUM(F26)</f>
        <v>20730.89</v>
      </c>
      <c r="G25" s="694">
        <f>(F25/E25)*100</f>
        <v>26.142358133669607</v>
      </c>
    </row>
    <row r="26" spans="1:7" ht="19.5" customHeight="1">
      <c r="A26" s="355"/>
      <c r="B26" s="355">
        <v>92695</v>
      </c>
      <c r="C26" s="355"/>
      <c r="D26" s="138" t="s">
        <v>40</v>
      </c>
      <c r="E26" s="180">
        <f>E27+E28</f>
        <v>79300</v>
      </c>
      <c r="F26" s="180">
        <f>F27+F28</f>
        <v>20730.89</v>
      </c>
      <c r="G26" s="696">
        <f>(F26/E26)*100</f>
        <v>26.142358133669607</v>
      </c>
    </row>
    <row r="27" spans="1:7" ht="19.5" customHeight="1">
      <c r="A27" s="355"/>
      <c r="B27" s="355"/>
      <c r="C27" s="354">
        <v>4210</v>
      </c>
      <c r="D27" s="134" t="s">
        <v>318</v>
      </c>
      <c r="E27" s="184">
        <v>9300</v>
      </c>
      <c r="F27" s="184">
        <v>521.13</v>
      </c>
      <c r="G27" s="698">
        <f>(F27/E27)*100</f>
        <v>5.603548387096774</v>
      </c>
    </row>
    <row r="28" spans="1:10" ht="29.25">
      <c r="A28" s="354"/>
      <c r="B28" s="354"/>
      <c r="C28" s="354">
        <v>6060</v>
      </c>
      <c r="D28" s="134" t="s">
        <v>370</v>
      </c>
      <c r="E28" s="184">
        <v>70000</v>
      </c>
      <c r="F28" s="702">
        <v>20209.76</v>
      </c>
      <c r="G28" s="703">
        <f>(F28/E28)*100</f>
        <v>28.87108571428571</v>
      </c>
      <c r="H28" s="263"/>
      <c r="I28" s="263"/>
      <c r="J28" s="263"/>
    </row>
    <row r="29" spans="1:7" s="173" customFormat="1" ht="19.5" customHeight="1">
      <c r="A29" s="704" t="s">
        <v>25</v>
      </c>
      <c r="B29" s="704"/>
      <c r="C29" s="704"/>
      <c r="D29" s="704"/>
      <c r="E29" s="705">
        <f>SUM(E7,E15,E11,E25)</f>
        <v>348200</v>
      </c>
      <c r="F29" s="705">
        <f>SUM(F7,F15,F11,F25)</f>
        <v>219112.91999999998</v>
      </c>
      <c r="G29" s="706">
        <f>(F29/E29)*100</f>
        <v>62.927317633543936</v>
      </c>
    </row>
  </sheetData>
  <mergeCells count="4">
    <mergeCell ref="E1:G1"/>
    <mergeCell ref="A2:G2"/>
    <mergeCell ref="D4:G4"/>
    <mergeCell ref="A29:D29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225"/>
  <sheetViews>
    <sheetView showGridLines="0" defaultGridColor="0" view="pageBreakPreview" zoomScale="80" zoomScaleSheetLayoutView="80" colorId="15" workbookViewId="0" topLeftCell="L70">
      <selection activeCell="P84" activeCellId="1" sqref="A1:E27 P84"/>
    </sheetView>
  </sheetViews>
  <sheetFormatPr defaultColWidth="9.00390625" defaultRowHeight="12.75"/>
  <cols>
    <col min="1" max="1" width="3.375" style="707" customWidth="1"/>
    <col min="2" max="2" width="6.25390625" style="708" customWidth="1"/>
    <col min="3" max="3" width="8.625" style="708" customWidth="1"/>
    <col min="4" max="4" width="9.125" style="708" customWidth="1"/>
    <col min="5" max="5" width="45.50390625" style="709" customWidth="1"/>
    <col min="6" max="6" width="20.00390625" style="710" customWidth="1"/>
    <col min="7" max="8" width="8.75390625" style="711" customWidth="1"/>
    <col min="9" max="9" width="14.00390625" style="712" customWidth="1"/>
    <col min="10" max="10" width="16.875" style="713" customWidth="1"/>
    <col min="11" max="11" width="9.875" style="714" customWidth="1"/>
    <col min="12" max="12" width="10.75390625" style="715" customWidth="1"/>
    <col min="13" max="13" width="11.625" style="714" customWidth="1"/>
    <col min="14" max="14" width="10.25390625" style="714" customWidth="1"/>
    <col min="15" max="15" width="11.50390625" style="711" customWidth="1"/>
    <col min="16" max="16384" width="9.125" style="711" customWidth="1"/>
  </cols>
  <sheetData>
    <row r="1" spans="1:26" s="721" customFormat="1" ht="39.75" customHeight="1">
      <c r="A1" s="716"/>
      <c r="B1" s="717"/>
      <c r="C1" s="717"/>
      <c r="D1" s="717"/>
      <c r="E1" s="709"/>
      <c r="F1" s="717"/>
      <c r="G1" s="711"/>
      <c r="H1" s="711"/>
      <c r="I1" s="712"/>
      <c r="J1" s="713"/>
      <c r="K1" s="718"/>
      <c r="L1" s="719"/>
      <c r="M1" s="720"/>
      <c r="N1" s="544" t="s">
        <v>556</v>
      </c>
      <c r="O1" s="544"/>
      <c r="P1" s="544"/>
      <c r="Q1" s="711"/>
      <c r="R1" s="711"/>
      <c r="S1" s="711"/>
      <c r="T1" s="711"/>
      <c r="U1" s="711"/>
      <c r="V1" s="711"/>
      <c r="W1" s="711"/>
      <c r="X1" s="711"/>
      <c r="Y1" s="711"/>
      <c r="Z1" s="711"/>
    </row>
    <row r="2" spans="1:16" ht="43.5" customHeight="1">
      <c r="A2"/>
      <c r="B2" s="722"/>
      <c r="C2" s="722"/>
      <c r="D2" s="722"/>
      <c r="E2" s="722" t="s">
        <v>557</v>
      </c>
      <c r="F2" s="722"/>
      <c r="G2" s="722"/>
      <c r="H2" s="722"/>
      <c r="I2" s="722"/>
      <c r="J2" s="722"/>
      <c r="K2" s="722"/>
      <c r="L2" s="722"/>
      <c r="M2" s="722"/>
      <c r="N2" s="722"/>
      <c r="O2" s="723"/>
      <c r="P2" s="723"/>
    </row>
    <row r="3" spans="1:14" ht="16.5" customHeight="1">
      <c r="A3" s="724"/>
      <c r="B3" s="724"/>
      <c r="C3" s="724"/>
      <c r="D3" s="724"/>
      <c r="E3" s="724"/>
      <c r="F3" s="724"/>
      <c r="G3" s="724"/>
      <c r="H3" s="724"/>
      <c r="I3" s="724"/>
      <c r="J3" s="724"/>
      <c r="K3" s="725"/>
      <c r="L3" s="726"/>
      <c r="M3" s="724"/>
      <c r="N3" s="724"/>
    </row>
    <row r="4" spans="1:16" ht="28.5" customHeight="1">
      <c r="A4" s="727" t="s">
        <v>558</v>
      </c>
      <c r="B4" s="728" t="s">
        <v>3</v>
      </c>
      <c r="C4" s="728" t="s">
        <v>559</v>
      </c>
      <c r="D4" s="728" t="s">
        <v>33</v>
      </c>
      <c r="E4" s="729" t="s">
        <v>560</v>
      </c>
      <c r="F4" s="729" t="s">
        <v>561</v>
      </c>
      <c r="G4" s="729" t="s">
        <v>562</v>
      </c>
      <c r="H4" s="729"/>
      <c r="I4" s="730" t="s">
        <v>563</v>
      </c>
      <c r="J4" s="730" t="s">
        <v>564</v>
      </c>
      <c r="K4" s="731" t="s">
        <v>565</v>
      </c>
      <c r="L4" s="732" t="s">
        <v>6</v>
      </c>
      <c r="M4" s="730" t="s">
        <v>566</v>
      </c>
      <c r="N4" s="730"/>
      <c r="O4" s="730"/>
      <c r="P4" s="730"/>
    </row>
    <row r="5" spans="1:16" ht="73.5" customHeight="1">
      <c r="A5" s="727"/>
      <c r="B5" s="728"/>
      <c r="C5" s="728"/>
      <c r="D5" s="728"/>
      <c r="E5" s="729"/>
      <c r="F5" s="729"/>
      <c r="G5" s="729" t="s">
        <v>567</v>
      </c>
      <c r="H5" s="729" t="s">
        <v>568</v>
      </c>
      <c r="I5" s="730"/>
      <c r="J5" s="730"/>
      <c r="K5" s="731"/>
      <c r="L5" s="732"/>
      <c r="M5" s="733">
        <v>2009</v>
      </c>
      <c r="N5" s="734">
        <v>2010</v>
      </c>
      <c r="O5" s="734">
        <v>2011</v>
      </c>
      <c r="P5" s="730" t="s">
        <v>569</v>
      </c>
    </row>
    <row r="6" spans="1:16" ht="18" customHeight="1">
      <c r="A6" s="735" t="s">
        <v>570</v>
      </c>
      <c r="B6" s="736" t="s">
        <v>571</v>
      </c>
      <c r="C6" s="736" t="s">
        <v>572</v>
      </c>
      <c r="D6" s="736" t="s">
        <v>573</v>
      </c>
      <c r="E6" s="736" t="s">
        <v>573</v>
      </c>
      <c r="F6" s="736" t="s">
        <v>574</v>
      </c>
      <c r="G6" s="736" t="s">
        <v>575</v>
      </c>
      <c r="H6" s="736" t="s">
        <v>576</v>
      </c>
      <c r="I6" s="736" t="s">
        <v>577</v>
      </c>
      <c r="J6" s="737" t="s">
        <v>578</v>
      </c>
      <c r="K6" s="738" t="s">
        <v>579</v>
      </c>
      <c r="L6" s="739" t="s">
        <v>580</v>
      </c>
      <c r="M6" s="738" t="s">
        <v>581</v>
      </c>
      <c r="N6" s="737" t="s">
        <v>582</v>
      </c>
      <c r="O6" s="737" t="s">
        <v>583</v>
      </c>
      <c r="P6" s="737" t="s">
        <v>584</v>
      </c>
    </row>
    <row r="7" spans="1:16" ht="15.75" customHeight="1">
      <c r="A7" s="740" t="s">
        <v>570</v>
      </c>
      <c r="B7" s="741">
        <v>400</v>
      </c>
      <c r="C7" s="741">
        <v>40002</v>
      </c>
      <c r="D7" s="741">
        <v>6050</v>
      </c>
      <c r="E7" s="742" t="s">
        <v>585</v>
      </c>
      <c r="F7" s="742" t="s">
        <v>586</v>
      </c>
      <c r="G7" s="743">
        <v>2004</v>
      </c>
      <c r="H7" s="743">
        <v>2011</v>
      </c>
      <c r="I7" s="744">
        <f>M7+N7+O7+P7</f>
        <v>4800000</v>
      </c>
      <c r="J7" s="745" t="s">
        <v>587</v>
      </c>
      <c r="K7" s="746"/>
      <c r="L7" s="747"/>
      <c r="M7" s="748">
        <v>2318000</v>
      </c>
      <c r="N7" s="749">
        <v>2159000</v>
      </c>
      <c r="O7" s="749">
        <v>323000</v>
      </c>
      <c r="P7" s="749"/>
    </row>
    <row r="8" spans="1:16" ht="23.25">
      <c r="A8" s="740"/>
      <c r="B8" s="741"/>
      <c r="C8" s="741"/>
      <c r="D8" s="741"/>
      <c r="E8" s="742"/>
      <c r="F8" s="742"/>
      <c r="G8" s="743"/>
      <c r="H8" s="743"/>
      <c r="I8" s="744">
        <f>M8+N8+O8+P8</f>
        <v>1520000</v>
      </c>
      <c r="J8" s="750" t="s">
        <v>588</v>
      </c>
      <c r="K8" s="746"/>
      <c r="L8" s="747"/>
      <c r="M8" s="748">
        <v>400000</v>
      </c>
      <c r="N8" s="749">
        <v>1120000</v>
      </c>
      <c r="O8" s="749"/>
      <c r="P8" s="751"/>
    </row>
    <row r="9" spans="1:16" ht="12.75">
      <c r="A9" s="740"/>
      <c r="B9" s="741"/>
      <c r="C9" s="741"/>
      <c r="D9" s="741"/>
      <c r="E9" s="742"/>
      <c r="F9" s="742"/>
      <c r="G9" s="743"/>
      <c r="H9" s="743"/>
      <c r="I9" s="744">
        <f>M9+N9+O9+P9</f>
        <v>250000</v>
      </c>
      <c r="J9" s="745" t="s">
        <v>589</v>
      </c>
      <c r="K9" s="746"/>
      <c r="L9" s="747"/>
      <c r="M9" s="752"/>
      <c r="N9" s="751">
        <v>250000</v>
      </c>
      <c r="O9" s="751"/>
      <c r="P9" s="751"/>
    </row>
    <row r="10" spans="1:16" ht="12.75">
      <c r="A10" s="740"/>
      <c r="B10" s="741"/>
      <c r="C10" s="741"/>
      <c r="D10" s="741"/>
      <c r="E10" s="742"/>
      <c r="F10" s="742"/>
      <c r="G10" s="743"/>
      <c r="H10" s="743"/>
      <c r="I10" s="744">
        <f>M10+N10+O10+P10</f>
        <v>3030000</v>
      </c>
      <c r="J10" s="745" t="s">
        <v>590</v>
      </c>
      <c r="K10" s="746"/>
      <c r="L10" s="747"/>
      <c r="M10" s="748">
        <v>1918000</v>
      </c>
      <c r="N10" s="749">
        <v>789000</v>
      </c>
      <c r="O10" s="749">
        <v>323000</v>
      </c>
      <c r="P10" s="749"/>
    </row>
    <row r="11" spans="1:16" s="757" customFormat="1" ht="15.75" customHeight="1">
      <c r="A11" s="740" t="s">
        <v>571</v>
      </c>
      <c r="B11" s="753">
        <v>400</v>
      </c>
      <c r="C11" s="753">
        <v>40002</v>
      </c>
      <c r="D11" s="753">
        <v>6050</v>
      </c>
      <c r="E11" s="742" t="s">
        <v>591</v>
      </c>
      <c r="F11" s="742" t="s">
        <v>592</v>
      </c>
      <c r="G11" s="754">
        <v>2007</v>
      </c>
      <c r="H11" s="754">
        <v>2010</v>
      </c>
      <c r="I11" s="744">
        <f>M11+N11+O11+P11</f>
        <v>2550000</v>
      </c>
      <c r="J11" s="745" t="s">
        <v>587</v>
      </c>
      <c r="K11" s="755">
        <f>K13</f>
        <v>0.023719999999999998</v>
      </c>
      <c r="L11" s="747">
        <f>L13</f>
        <v>118.6</v>
      </c>
      <c r="M11" s="756">
        <f>M13</f>
        <v>500000</v>
      </c>
      <c r="N11" s="749">
        <f>N12+N13</f>
        <v>2050000</v>
      </c>
      <c r="O11" s="749"/>
      <c r="P11" s="749"/>
    </row>
    <row r="12" spans="1:16" s="757" customFormat="1" ht="23.25">
      <c r="A12" s="740"/>
      <c r="B12" s="753"/>
      <c r="C12" s="753"/>
      <c r="D12" s="753"/>
      <c r="E12" s="742"/>
      <c r="F12" s="742"/>
      <c r="G12" s="754"/>
      <c r="H12" s="754"/>
      <c r="I12" s="744">
        <f>M12+N12+O12+P12</f>
        <v>0</v>
      </c>
      <c r="J12" s="750" t="s">
        <v>588</v>
      </c>
      <c r="K12" s="755"/>
      <c r="L12" s="747"/>
      <c r="M12" s="748"/>
      <c r="N12" s="749"/>
      <c r="O12" s="749"/>
      <c r="P12" s="749"/>
    </row>
    <row r="13" spans="1:16" s="757" customFormat="1" ht="15" customHeight="1">
      <c r="A13" s="740"/>
      <c r="B13" s="753"/>
      <c r="C13" s="753"/>
      <c r="D13" s="753"/>
      <c r="E13" s="742"/>
      <c r="F13" s="742"/>
      <c r="G13" s="754"/>
      <c r="H13" s="754"/>
      <c r="I13" s="744">
        <f>M13+N13+O13+P13</f>
        <v>2550000</v>
      </c>
      <c r="J13" s="745" t="s">
        <v>589</v>
      </c>
      <c r="K13" s="755">
        <f>(L13/M13)*100</f>
        <v>0.023719999999999998</v>
      </c>
      <c r="L13" s="747">
        <v>118.6</v>
      </c>
      <c r="M13" s="748">
        <v>500000</v>
      </c>
      <c r="N13" s="749">
        <v>2050000</v>
      </c>
      <c r="O13" s="749"/>
      <c r="P13" s="749"/>
    </row>
    <row r="14" spans="1:16" s="757" customFormat="1" ht="15.75" customHeight="1">
      <c r="A14" s="740"/>
      <c r="B14" s="753"/>
      <c r="C14" s="753"/>
      <c r="D14" s="753"/>
      <c r="E14" s="742"/>
      <c r="F14" s="742"/>
      <c r="G14" s="754"/>
      <c r="H14" s="754"/>
      <c r="I14" s="744">
        <f>M14+N14+O14+P14</f>
        <v>0</v>
      </c>
      <c r="J14" s="745" t="s">
        <v>590</v>
      </c>
      <c r="K14" s="755"/>
      <c r="L14" s="747"/>
      <c r="M14" s="748"/>
      <c r="N14" s="749"/>
      <c r="O14" s="749"/>
      <c r="P14" s="749"/>
    </row>
    <row r="15" spans="1:16" s="757" customFormat="1" ht="16.5" customHeight="1">
      <c r="A15" s="740" t="s">
        <v>572</v>
      </c>
      <c r="B15" s="753">
        <v>600</v>
      </c>
      <c r="C15" s="753">
        <v>60016</v>
      </c>
      <c r="D15" s="753">
        <v>6050</v>
      </c>
      <c r="E15" s="742" t="s">
        <v>593</v>
      </c>
      <c r="F15" s="742" t="s">
        <v>592</v>
      </c>
      <c r="G15" s="754">
        <v>2008</v>
      </c>
      <c r="H15" s="754">
        <v>2010</v>
      </c>
      <c r="I15" s="744">
        <f>M15+N15+O15+P15+16036</f>
        <v>4616036</v>
      </c>
      <c r="J15" s="745" t="s">
        <v>587</v>
      </c>
      <c r="K15" s="755">
        <f>K17</f>
        <v>1.942895</v>
      </c>
      <c r="L15" s="747">
        <f>L17</f>
        <v>23314.74</v>
      </c>
      <c r="M15" s="752">
        <v>1200000</v>
      </c>
      <c r="N15" s="751">
        <f>N16+N17</f>
        <v>3400000</v>
      </c>
      <c r="O15" s="751"/>
      <c r="P15" s="749"/>
    </row>
    <row r="16" spans="1:16" s="757" customFormat="1" ht="23.25">
      <c r="A16" s="740"/>
      <c r="B16" s="753"/>
      <c r="C16" s="753"/>
      <c r="D16" s="753"/>
      <c r="E16" s="742"/>
      <c r="F16" s="742"/>
      <c r="G16" s="754"/>
      <c r="H16" s="754"/>
      <c r="I16" s="744">
        <f>M16+N16+O16+P16</f>
        <v>1100000</v>
      </c>
      <c r="J16" s="750" t="s">
        <v>588</v>
      </c>
      <c r="K16" s="746"/>
      <c r="L16" s="747"/>
      <c r="M16" s="748"/>
      <c r="N16" s="749">
        <v>1100000</v>
      </c>
      <c r="O16" s="749"/>
      <c r="P16" s="749"/>
    </row>
    <row r="17" spans="1:16" s="757" customFormat="1" ht="12.75">
      <c r="A17" s="740"/>
      <c r="B17" s="753"/>
      <c r="C17" s="753"/>
      <c r="D17" s="753"/>
      <c r="E17" s="742"/>
      <c r="F17" s="742"/>
      <c r="G17" s="754"/>
      <c r="H17" s="754"/>
      <c r="I17" s="744">
        <f>M17+N17+O17+P17</f>
        <v>3500000</v>
      </c>
      <c r="J17" s="745" t="s">
        <v>589</v>
      </c>
      <c r="K17" s="755">
        <f>(L17/M17)*100</f>
        <v>1.942895</v>
      </c>
      <c r="L17" s="747">
        <v>23314.74</v>
      </c>
      <c r="M17" s="758">
        <v>1200000</v>
      </c>
      <c r="N17" s="759">
        <v>2300000</v>
      </c>
      <c r="O17" s="759"/>
      <c r="P17" s="760"/>
    </row>
    <row r="18" spans="1:16" s="757" customFormat="1" ht="12.75">
      <c r="A18" s="740"/>
      <c r="B18" s="753"/>
      <c r="C18" s="753"/>
      <c r="D18" s="753"/>
      <c r="E18" s="742"/>
      <c r="F18" s="742"/>
      <c r="G18" s="754"/>
      <c r="H18" s="754"/>
      <c r="I18" s="744">
        <f>M18+N18+O18+P18</f>
        <v>0</v>
      </c>
      <c r="J18" s="745" t="s">
        <v>590</v>
      </c>
      <c r="K18" s="755"/>
      <c r="L18" s="747"/>
      <c r="M18" s="748"/>
      <c r="N18" s="759"/>
      <c r="O18" s="759"/>
      <c r="P18" s="760"/>
    </row>
    <row r="19" spans="1:16" ht="15.75" customHeight="1">
      <c r="A19" s="740" t="s">
        <v>573</v>
      </c>
      <c r="B19" s="753">
        <v>600</v>
      </c>
      <c r="C19" s="753">
        <v>60016</v>
      </c>
      <c r="D19" s="753">
        <v>6050</v>
      </c>
      <c r="E19" s="742" t="s">
        <v>594</v>
      </c>
      <c r="F19" s="742" t="s">
        <v>592</v>
      </c>
      <c r="G19" s="754">
        <v>2008</v>
      </c>
      <c r="H19" s="754">
        <v>2014</v>
      </c>
      <c r="I19" s="744">
        <f>M19+N19+O19+P19</f>
        <v>5950000</v>
      </c>
      <c r="J19" s="745" t="s">
        <v>587</v>
      </c>
      <c r="K19" s="755">
        <f>K21</f>
        <v>0.7048888888888889</v>
      </c>
      <c r="L19" s="747">
        <f>L21</f>
        <v>3172</v>
      </c>
      <c r="M19" s="748">
        <v>450000</v>
      </c>
      <c r="N19" s="749">
        <v>500000</v>
      </c>
      <c r="O19" s="749">
        <v>1000000</v>
      </c>
      <c r="P19" s="749">
        <v>4000000</v>
      </c>
    </row>
    <row r="20" spans="1:16" ht="12.75">
      <c r="A20" s="740"/>
      <c r="B20" s="753"/>
      <c r="C20" s="753"/>
      <c r="D20" s="753"/>
      <c r="E20" s="742"/>
      <c r="F20" s="742"/>
      <c r="G20" s="754"/>
      <c r="H20" s="754"/>
      <c r="I20" s="744">
        <f>M20+N20+O20+P20</f>
        <v>0</v>
      </c>
      <c r="J20" s="745"/>
      <c r="K20" s="755"/>
      <c r="L20" s="747"/>
      <c r="M20" s="748"/>
      <c r="N20" s="749"/>
      <c r="O20" s="749"/>
      <c r="P20" s="749"/>
    </row>
    <row r="21" spans="1:16" ht="12.75">
      <c r="A21" s="740"/>
      <c r="B21" s="753"/>
      <c r="C21" s="753"/>
      <c r="D21" s="753"/>
      <c r="E21" s="742"/>
      <c r="F21" s="742"/>
      <c r="G21" s="754"/>
      <c r="H21" s="754"/>
      <c r="I21" s="744">
        <f>M21+N21+O21+P21</f>
        <v>5950000</v>
      </c>
      <c r="J21" s="745" t="s">
        <v>589</v>
      </c>
      <c r="K21" s="755">
        <f>(L21/M21)*100</f>
        <v>0.7048888888888889</v>
      </c>
      <c r="L21" s="747">
        <f>3172</f>
        <v>3172</v>
      </c>
      <c r="M21" s="748">
        <v>450000</v>
      </c>
      <c r="N21" s="749">
        <v>500000</v>
      </c>
      <c r="O21" s="749">
        <v>1000000</v>
      </c>
      <c r="P21" s="749">
        <v>4000000</v>
      </c>
    </row>
    <row r="22" spans="1:16" ht="16.5" customHeight="1">
      <c r="A22" s="740"/>
      <c r="B22" s="753"/>
      <c r="C22" s="753"/>
      <c r="D22" s="753"/>
      <c r="E22" s="742"/>
      <c r="F22" s="742"/>
      <c r="G22" s="754"/>
      <c r="H22" s="754"/>
      <c r="I22" s="744">
        <f>M22+N22+O22+P22</f>
        <v>0</v>
      </c>
      <c r="J22" s="745" t="s">
        <v>595</v>
      </c>
      <c r="K22" s="755"/>
      <c r="L22" s="747"/>
      <c r="M22" s="748" t="s">
        <v>596</v>
      </c>
      <c r="N22" s="749"/>
      <c r="O22" s="749"/>
      <c r="P22" s="749"/>
    </row>
    <row r="23" spans="1:16" ht="15" customHeight="1">
      <c r="A23" s="740" t="s">
        <v>574</v>
      </c>
      <c r="B23" s="753">
        <v>600</v>
      </c>
      <c r="C23" s="753">
        <v>60016</v>
      </c>
      <c r="D23" s="753">
        <v>6050</v>
      </c>
      <c r="E23" s="742" t="s">
        <v>597</v>
      </c>
      <c r="F23" s="742" t="s">
        <v>592</v>
      </c>
      <c r="G23" s="743">
        <v>2006</v>
      </c>
      <c r="H23" s="743">
        <v>2010</v>
      </c>
      <c r="I23" s="744">
        <f>M23+N23+O23+P23</f>
        <v>1785000</v>
      </c>
      <c r="J23" s="745" t="s">
        <v>587</v>
      </c>
      <c r="K23" s="755"/>
      <c r="L23" s="747">
        <v>0</v>
      </c>
      <c r="M23" s="748">
        <f>M25</f>
        <v>285000</v>
      </c>
      <c r="N23" s="749">
        <f>N25</f>
        <v>1500000</v>
      </c>
      <c r="O23" s="749"/>
      <c r="P23" s="749"/>
    </row>
    <row r="24" spans="1:16" ht="23.25">
      <c r="A24" s="740"/>
      <c r="B24" s="753"/>
      <c r="C24" s="753"/>
      <c r="D24" s="753"/>
      <c r="E24" s="742"/>
      <c r="F24" s="742"/>
      <c r="G24" s="743"/>
      <c r="H24" s="743"/>
      <c r="I24" s="744">
        <f>M24+N24+O24+P24</f>
        <v>0</v>
      </c>
      <c r="J24" s="750" t="s">
        <v>588</v>
      </c>
      <c r="K24" s="755"/>
      <c r="L24" s="747"/>
      <c r="M24" s="748"/>
      <c r="N24" s="749"/>
      <c r="O24" s="749"/>
      <c r="P24" s="749"/>
    </row>
    <row r="25" spans="1:16" ht="16.5" customHeight="1">
      <c r="A25" s="740"/>
      <c r="B25" s="753"/>
      <c r="C25" s="753"/>
      <c r="D25" s="753"/>
      <c r="E25" s="742"/>
      <c r="F25" s="742"/>
      <c r="G25" s="743"/>
      <c r="H25" s="743"/>
      <c r="I25" s="744">
        <f>M25+N25+O25+P25</f>
        <v>1785000</v>
      </c>
      <c r="J25" s="745" t="s">
        <v>589</v>
      </c>
      <c r="K25" s="755"/>
      <c r="L25" s="747">
        <v>0</v>
      </c>
      <c r="M25" s="748">
        <v>285000</v>
      </c>
      <c r="N25" s="749">
        <v>1500000</v>
      </c>
      <c r="O25" s="749"/>
      <c r="P25" s="749"/>
    </row>
    <row r="26" spans="1:16" ht="15.75" customHeight="1">
      <c r="A26" s="740"/>
      <c r="B26" s="753"/>
      <c r="C26" s="753"/>
      <c r="D26" s="753"/>
      <c r="E26" s="742"/>
      <c r="F26" s="742"/>
      <c r="G26" s="743"/>
      <c r="H26" s="743"/>
      <c r="I26" s="744">
        <f>M26+N26+O26+P26</f>
        <v>0</v>
      </c>
      <c r="J26" s="745" t="s">
        <v>595</v>
      </c>
      <c r="K26" s="755"/>
      <c r="L26" s="747"/>
      <c r="M26" s="748"/>
      <c r="N26" s="761"/>
      <c r="O26" s="761"/>
      <c r="P26" s="749"/>
    </row>
    <row r="27" spans="1:16" ht="12.75" customHeight="1" hidden="1">
      <c r="A27" s="762" t="s">
        <v>598</v>
      </c>
      <c r="B27" s="762"/>
      <c r="C27" s="762"/>
      <c r="D27" s="762"/>
      <c r="E27" s="762"/>
      <c r="F27" s="762"/>
      <c r="G27" s="762"/>
      <c r="H27" s="762"/>
      <c r="I27" s="762">
        <f>M27+N27+O27+P27</f>
        <v>0</v>
      </c>
      <c r="J27" s="762"/>
      <c r="K27" s="762"/>
      <c r="L27" s="762"/>
      <c r="M27" s="762"/>
      <c r="N27" s="762"/>
      <c r="O27" s="762"/>
      <c r="P27" s="762"/>
    </row>
    <row r="28" spans="1:16" ht="15.75" customHeight="1">
      <c r="A28" s="740" t="s">
        <v>575</v>
      </c>
      <c r="B28" s="753">
        <v>600</v>
      </c>
      <c r="C28" s="753">
        <v>60016</v>
      </c>
      <c r="D28" s="753">
        <v>6050</v>
      </c>
      <c r="E28" s="742" t="s">
        <v>599</v>
      </c>
      <c r="F28" s="742" t="s">
        <v>592</v>
      </c>
      <c r="G28" s="754">
        <v>2008</v>
      </c>
      <c r="H28" s="754">
        <v>2010</v>
      </c>
      <c r="I28" s="744">
        <f>M28+N28+O28+P28</f>
        <v>480000</v>
      </c>
      <c r="J28" s="745" t="s">
        <v>587</v>
      </c>
      <c r="K28" s="755">
        <f>K30</f>
        <v>27.876250000000002</v>
      </c>
      <c r="L28" s="747">
        <f>L30</f>
        <v>22301</v>
      </c>
      <c r="M28" s="748">
        <v>80000</v>
      </c>
      <c r="N28" s="749">
        <v>400000</v>
      </c>
      <c r="O28" s="749"/>
      <c r="P28" s="749"/>
    </row>
    <row r="29" spans="1:16" ht="23.25">
      <c r="A29" s="740"/>
      <c r="B29" s="753"/>
      <c r="C29" s="753"/>
      <c r="D29" s="753"/>
      <c r="E29" s="742"/>
      <c r="F29" s="742"/>
      <c r="G29" s="754"/>
      <c r="H29" s="754"/>
      <c r="I29" s="744">
        <f>M29+N29+O29+P29</f>
        <v>200000</v>
      </c>
      <c r="J29" s="750" t="s">
        <v>588</v>
      </c>
      <c r="K29" s="755"/>
      <c r="L29" s="747"/>
      <c r="M29" s="748"/>
      <c r="N29" s="749">
        <v>200000</v>
      </c>
      <c r="O29" s="749"/>
      <c r="P29" s="749"/>
    </row>
    <row r="30" spans="1:16" ht="15.75" customHeight="1">
      <c r="A30" s="740"/>
      <c r="B30" s="753"/>
      <c r="C30" s="753"/>
      <c r="D30" s="753"/>
      <c r="E30" s="742"/>
      <c r="F30" s="742"/>
      <c r="G30" s="754"/>
      <c r="H30" s="754"/>
      <c r="I30" s="744">
        <f>M30+N30+O30+P30</f>
        <v>280000</v>
      </c>
      <c r="J30" s="745" t="s">
        <v>589</v>
      </c>
      <c r="K30" s="755">
        <f>(L30/M30)*100</f>
        <v>27.876250000000002</v>
      </c>
      <c r="L30" s="747">
        <v>22301</v>
      </c>
      <c r="M30" s="748">
        <v>80000</v>
      </c>
      <c r="N30" s="749">
        <v>200000</v>
      </c>
      <c r="O30" s="749"/>
      <c r="P30" s="749"/>
    </row>
    <row r="31" spans="1:16" ht="15.75" customHeight="1">
      <c r="A31" s="740"/>
      <c r="B31" s="753"/>
      <c r="C31" s="753"/>
      <c r="D31" s="753"/>
      <c r="E31" s="742"/>
      <c r="F31" s="742"/>
      <c r="G31" s="754"/>
      <c r="H31" s="754"/>
      <c r="I31" s="744">
        <f>M31+N31+O31+P31</f>
        <v>0</v>
      </c>
      <c r="J31" s="745" t="s">
        <v>595</v>
      </c>
      <c r="K31" s="755"/>
      <c r="L31" s="747"/>
      <c r="M31" s="748"/>
      <c r="N31" s="749"/>
      <c r="O31" s="749"/>
      <c r="P31" s="749"/>
    </row>
    <row r="32" spans="1:16" ht="12.75" customHeight="1">
      <c r="A32" s="740" t="s">
        <v>576</v>
      </c>
      <c r="B32" s="753">
        <v>710</v>
      </c>
      <c r="C32" s="753">
        <v>71035</v>
      </c>
      <c r="D32" s="753">
        <v>6050</v>
      </c>
      <c r="E32" s="763" t="s">
        <v>600</v>
      </c>
      <c r="F32" s="763" t="s">
        <v>592</v>
      </c>
      <c r="G32" s="743">
        <v>2006</v>
      </c>
      <c r="H32" s="743">
        <v>2011</v>
      </c>
      <c r="I32" s="744">
        <f>M32+N32+O32+P32</f>
        <v>5600000</v>
      </c>
      <c r="J32" s="745" t="s">
        <v>587</v>
      </c>
      <c r="K32" s="755">
        <f>K34</f>
        <v>37.665873125</v>
      </c>
      <c r="L32" s="747">
        <f>L34</f>
        <v>602653.97</v>
      </c>
      <c r="M32" s="747">
        <f>M34</f>
        <v>1600000</v>
      </c>
      <c r="N32" s="764">
        <v>2000000</v>
      </c>
      <c r="O32" s="765">
        <v>2000000</v>
      </c>
      <c r="P32" s="749"/>
    </row>
    <row r="33" spans="1:16" ht="23.25">
      <c r="A33" s="740"/>
      <c r="B33" s="753"/>
      <c r="C33" s="753"/>
      <c r="D33" s="753"/>
      <c r="E33" s="763"/>
      <c r="F33" s="763"/>
      <c r="G33" s="743"/>
      <c r="H33" s="743"/>
      <c r="I33" s="744">
        <f>M33+N33+O33+P33</f>
        <v>0</v>
      </c>
      <c r="J33" s="750" t="s">
        <v>588</v>
      </c>
      <c r="K33" s="746"/>
      <c r="L33" s="747"/>
      <c r="M33" s="748"/>
      <c r="N33" s="764"/>
      <c r="O33" s="764"/>
      <c r="P33" s="749"/>
    </row>
    <row r="34" spans="1:16" ht="15.75" customHeight="1">
      <c r="A34" s="740"/>
      <c r="B34" s="753"/>
      <c r="C34" s="753"/>
      <c r="D34" s="753"/>
      <c r="E34" s="763"/>
      <c r="F34" s="763"/>
      <c r="G34" s="743"/>
      <c r="H34" s="743"/>
      <c r="I34" s="744">
        <f>M34+N34+O34+P34</f>
        <v>5600000</v>
      </c>
      <c r="J34" s="745" t="s">
        <v>589</v>
      </c>
      <c r="K34" s="766">
        <f>(L34/M34)*100</f>
        <v>37.665873125</v>
      </c>
      <c r="L34" s="747">
        <v>602653.97</v>
      </c>
      <c r="M34" s="748">
        <v>1600000</v>
      </c>
      <c r="N34" s="764">
        <v>2000000</v>
      </c>
      <c r="O34" s="765">
        <v>2000000</v>
      </c>
      <c r="P34" s="749"/>
    </row>
    <row r="35" spans="1:16" ht="15.75" customHeight="1">
      <c r="A35" s="740"/>
      <c r="B35" s="753"/>
      <c r="C35" s="753"/>
      <c r="D35" s="753"/>
      <c r="E35" s="763"/>
      <c r="F35" s="763"/>
      <c r="G35" s="743"/>
      <c r="H35" s="743"/>
      <c r="I35" s="744">
        <f>M35+N35+O35+P35</f>
        <v>0</v>
      </c>
      <c r="J35" s="745" t="s">
        <v>595</v>
      </c>
      <c r="K35" s="766"/>
      <c r="L35" s="747"/>
      <c r="M35" s="748"/>
      <c r="N35" s="749"/>
      <c r="O35" s="749"/>
      <c r="P35" s="749"/>
    </row>
    <row r="36" spans="1:16" ht="15.75" customHeight="1">
      <c r="A36" s="740" t="s">
        <v>577</v>
      </c>
      <c r="B36" s="753">
        <v>710</v>
      </c>
      <c r="C36" s="753">
        <v>71035</v>
      </c>
      <c r="D36" s="753">
        <v>6050</v>
      </c>
      <c r="E36" s="742" t="s">
        <v>601</v>
      </c>
      <c r="F36" s="763" t="s">
        <v>592</v>
      </c>
      <c r="G36" s="754">
        <v>2009</v>
      </c>
      <c r="H36" s="754">
        <v>2010</v>
      </c>
      <c r="I36" s="744">
        <f>M36+N36</f>
        <v>160000</v>
      </c>
      <c r="J36" s="745" t="s">
        <v>587</v>
      </c>
      <c r="K36" s="766">
        <f>K38</f>
        <v>0.125</v>
      </c>
      <c r="L36" s="747">
        <f>L38</f>
        <v>150</v>
      </c>
      <c r="M36" s="748">
        <f>M38</f>
        <v>120000</v>
      </c>
      <c r="N36" s="749">
        <f>N38</f>
        <v>40000</v>
      </c>
      <c r="O36" s="749"/>
      <c r="P36" s="749"/>
    </row>
    <row r="37" spans="1:16" ht="23.25">
      <c r="A37" s="740"/>
      <c r="B37" s="753"/>
      <c r="C37" s="753"/>
      <c r="D37" s="753"/>
      <c r="E37" s="742"/>
      <c r="F37" s="742"/>
      <c r="G37" s="754"/>
      <c r="H37" s="754"/>
      <c r="I37" s="744"/>
      <c r="J37" s="750" t="s">
        <v>588</v>
      </c>
      <c r="K37" s="766"/>
      <c r="L37" s="747"/>
      <c r="M37" s="748"/>
      <c r="N37" s="749"/>
      <c r="O37" s="749"/>
      <c r="P37" s="749"/>
    </row>
    <row r="38" spans="1:16" ht="15.75" customHeight="1">
      <c r="A38" s="740"/>
      <c r="B38" s="753"/>
      <c r="C38" s="753"/>
      <c r="D38" s="753"/>
      <c r="E38" s="742"/>
      <c r="F38" s="742"/>
      <c r="G38" s="754"/>
      <c r="H38" s="754"/>
      <c r="I38" s="744">
        <f>M38+N38</f>
        <v>160000</v>
      </c>
      <c r="J38" s="745" t="s">
        <v>589</v>
      </c>
      <c r="K38" s="766">
        <f>(L38/M38)*100</f>
        <v>0.125</v>
      </c>
      <c r="L38" s="747">
        <v>150</v>
      </c>
      <c r="M38" s="748">
        <v>120000</v>
      </c>
      <c r="N38" s="749">
        <v>40000</v>
      </c>
      <c r="O38" s="749"/>
      <c r="P38" s="749"/>
    </row>
    <row r="39" spans="1:16" ht="15.75" customHeight="1">
      <c r="A39" s="740"/>
      <c r="B39" s="753">
        <v>39880</v>
      </c>
      <c r="C39" s="753"/>
      <c r="D39" s="753"/>
      <c r="E39" s="742"/>
      <c r="F39" s="742"/>
      <c r="G39" s="754"/>
      <c r="H39" s="754"/>
      <c r="I39" s="744"/>
      <c r="J39" s="745" t="s">
        <v>595</v>
      </c>
      <c r="K39" s="766"/>
      <c r="L39" s="747"/>
      <c r="M39" s="748"/>
      <c r="N39" s="749"/>
      <c r="O39" s="749"/>
      <c r="P39" s="749"/>
    </row>
    <row r="40" spans="1:16" ht="15.75" customHeight="1">
      <c r="A40" s="740" t="s">
        <v>578</v>
      </c>
      <c r="B40" s="753">
        <v>754</v>
      </c>
      <c r="C40" s="753">
        <v>75412</v>
      </c>
      <c r="D40" s="753">
        <v>6050</v>
      </c>
      <c r="E40" s="763" t="s">
        <v>602</v>
      </c>
      <c r="F40" s="763" t="s">
        <v>592</v>
      </c>
      <c r="G40" s="743">
        <v>2006</v>
      </c>
      <c r="H40" s="743">
        <v>2010</v>
      </c>
      <c r="I40" s="744">
        <f>M40+N40+O40+P40</f>
        <v>1950000</v>
      </c>
      <c r="J40" s="745" t="s">
        <v>587</v>
      </c>
      <c r="K40" s="766">
        <f>K42</f>
        <v>0.3253333333333333</v>
      </c>
      <c r="L40" s="747">
        <f>L42</f>
        <v>1464</v>
      </c>
      <c r="M40" s="752">
        <f>M42</f>
        <v>450000</v>
      </c>
      <c r="N40" s="751">
        <v>1500000</v>
      </c>
      <c r="O40" s="751"/>
      <c r="P40" s="749"/>
    </row>
    <row r="41" spans="1:16" ht="23.25">
      <c r="A41" s="740"/>
      <c r="B41" s="753"/>
      <c r="C41" s="753"/>
      <c r="D41" s="753"/>
      <c r="E41" s="763"/>
      <c r="F41" s="763"/>
      <c r="G41" s="743"/>
      <c r="H41" s="743"/>
      <c r="I41" s="744">
        <f>M41+N41+O41+P41</f>
        <v>0</v>
      </c>
      <c r="J41" s="750" t="s">
        <v>588</v>
      </c>
      <c r="K41" s="766"/>
      <c r="L41" s="747"/>
      <c r="M41" s="748"/>
      <c r="N41" s="751"/>
      <c r="O41" s="749"/>
      <c r="P41" s="749"/>
    </row>
    <row r="42" spans="1:16" ht="16.5" customHeight="1">
      <c r="A42" s="740"/>
      <c r="B42" s="753"/>
      <c r="C42" s="753"/>
      <c r="D42" s="753"/>
      <c r="E42" s="763"/>
      <c r="F42" s="763"/>
      <c r="G42" s="743"/>
      <c r="H42" s="743"/>
      <c r="I42" s="744">
        <f>M42+N42+O42+P42</f>
        <v>1950000</v>
      </c>
      <c r="J42" s="745" t="s">
        <v>589</v>
      </c>
      <c r="K42" s="766">
        <f>(L42/M42)*100</f>
        <v>0.3253333333333333</v>
      </c>
      <c r="L42" s="747">
        <v>1464</v>
      </c>
      <c r="M42" s="752">
        <v>450000</v>
      </c>
      <c r="N42" s="751">
        <v>1500000</v>
      </c>
      <c r="O42" s="749"/>
      <c r="P42" s="749"/>
    </row>
    <row r="43" spans="1:16" ht="15.75" customHeight="1">
      <c r="A43" s="740"/>
      <c r="B43" s="753"/>
      <c r="C43" s="753"/>
      <c r="D43" s="753"/>
      <c r="E43" s="763"/>
      <c r="F43" s="763"/>
      <c r="G43" s="743"/>
      <c r="H43" s="743"/>
      <c r="I43" s="744">
        <f>M43+N43+O43+P43</f>
        <v>0</v>
      </c>
      <c r="J43" s="745" t="s">
        <v>595</v>
      </c>
      <c r="K43" s="766"/>
      <c r="L43" s="747"/>
      <c r="M43" s="748"/>
      <c r="N43" s="751"/>
      <c r="O43" s="749"/>
      <c r="P43" s="749"/>
    </row>
    <row r="44" spans="1:16" ht="18.75" customHeight="1">
      <c r="A44" s="740" t="s">
        <v>579</v>
      </c>
      <c r="B44" s="753">
        <v>926</v>
      </c>
      <c r="C44" s="753">
        <v>92601</v>
      </c>
      <c r="D44" s="753">
        <v>6050</v>
      </c>
      <c r="E44" s="742" t="s">
        <v>603</v>
      </c>
      <c r="F44" s="742" t="s">
        <v>592</v>
      </c>
      <c r="G44" s="754">
        <v>2008</v>
      </c>
      <c r="H44" s="754">
        <v>2011</v>
      </c>
      <c r="I44" s="744">
        <f>M44+N44+O44+P44</f>
        <v>900000</v>
      </c>
      <c r="J44" s="745" t="s">
        <v>587</v>
      </c>
      <c r="K44" s="766">
        <f>K46</f>
        <v>0.6524</v>
      </c>
      <c r="L44" s="747">
        <f>L46</f>
        <v>3914.4</v>
      </c>
      <c r="M44" s="748">
        <v>600000</v>
      </c>
      <c r="N44" s="749"/>
      <c r="O44" s="751">
        <v>300000</v>
      </c>
      <c r="P44" s="749"/>
    </row>
    <row r="45" spans="1:16" ht="34.5" customHeight="1">
      <c r="A45" s="740"/>
      <c r="B45" s="753"/>
      <c r="C45" s="753"/>
      <c r="D45" s="753"/>
      <c r="E45" s="742"/>
      <c r="F45" s="742"/>
      <c r="G45" s="754"/>
      <c r="H45" s="754"/>
      <c r="I45" s="744">
        <f>M45+N45+O45+P45</f>
        <v>0</v>
      </c>
      <c r="J45" s="750" t="s">
        <v>588</v>
      </c>
      <c r="K45" s="766"/>
      <c r="L45" s="747"/>
      <c r="M45" s="748"/>
      <c r="N45" s="749"/>
      <c r="O45" s="749"/>
      <c r="P45" s="749"/>
    </row>
    <row r="46" spans="1:16" ht="20.25" customHeight="1">
      <c r="A46" s="740"/>
      <c r="B46" s="753"/>
      <c r="C46" s="753"/>
      <c r="D46" s="753"/>
      <c r="E46" s="742"/>
      <c r="F46" s="742"/>
      <c r="G46" s="754"/>
      <c r="H46" s="754"/>
      <c r="I46" s="744">
        <f>M46+N46+O46+P46</f>
        <v>900000</v>
      </c>
      <c r="J46" s="745" t="s">
        <v>589</v>
      </c>
      <c r="K46" s="766">
        <f>(L46/M46)*100</f>
        <v>0.6524</v>
      </c>
      <c r="L46" s="747">
        <v>3914.4</v>
      </c>
      <c r="M46" s="748">
        <f>M44</f>
        <v>600000</v>
      </c>
      <c r="N46" s="749"/>
      <c r="O46" s="749">
        <f>O44</f>
        <v>300000</v>
      </c>
      <c r="P46" s="749"/>
    </row>
    <row r="47" spans="1:16" ht="15.75" customHeight="1">
      <c r="A47" s="740"/>
      <c r="B47" s="753"/>
      <c r="C47" s="753"/>
      <c r="D47" s="753"/>
      <c r="E47" s="742"/>
      <c r="F47" s="742"/>
      <c r="G47" s="754"/>
      <c r="H47" s="754"/>
      <c r="I47" s="744">
        <f>M47+N47+O47+P47</f>
        <v>0</v>
      </c>
      <c r="J47" s="745" t="s">
        <v>595</v>
      </c>
      <c r="K47" s="746"/>
      <c r="L47" s="747"/>
      <c r="M47" s="748"/>
      <c r="N47" s="749"/>
      <c r="O47" s="751"/>
      <c r="P47" s="749"/>
    </row>
    <row r="48" spans="1:16" ht="17.25" customHeight="1">
      <c r="A48" s="740" t="s">
        <v>580</v>
      </c>
      <c r="B48" s="753">
        <v>926</v>
      </c>
      <c r="C48" s="753">
        <v>92601</v>
      </c>
      <c r="D48" s="753">
        <v>6050</v>
      </c>
      <c r="E48" s="742" t="s">
        <v>604</v>
      </c>
      <c r="F48" s="742" t="s">
        <v>592</v>
      </c>
      <c r="G48" s="743">
        <v>2010</v>
      </c>
      <c r="H48" s="743">
        <v>2012</v>
      </c>
      <c r="I48" s="744">
        <f>M48+N48+O48+P48</f>
        <v>2600000</v>
      </c>
      <c r="J48" s="745" t="s">
        <v>587</v>
      </c>
      <c r="K48" s="746"/>
      <c r="L48" s="747"/>
      <c r="M48" s="752"/>
      <c r="N48" s="751"/>
      <c r="O48" s="751">
        <f>O49+O50</f>
        <v>1300000</v>
      </c>
      <c r="P48" s="751">
        <f>P49+P50</f>
        <v>1300000</v>
      </c>
    </row>
    <row r="49" spans="1:16" ht="23.25">
      <c r="A49" s="740"/>
      <c r="B49" s="753"/>
      <c r="C49" s="753"/>
      <c r="D49" s="753"/>
      <c r="E49" s="742"/>
      <c r="F49" s="742"/>
      <c r="G49" s="743"/>
      <c r="H49" s="743"/>
      <c r="I49" s="744">
        <f>M49+N49+O49+P49</f>
        <v>1300000</v>
      </c>
      <c r="J49" s="750" t="s">
        <v>588</v>
      </c>
      <c r="K49" s="746"/>
      <c r="L49" s="747"/>
      <c r="M49" s="752"/>
      <c r="N49" s="751"/>
      <c r="O49" s="749">
        <v>650000</v>
      </c>
      <c r="P49" s="749">
        <v>650000</v>
      </c>
    </row>
    <row r="50" spans="1:16" ht="15.75" customHeight="1">
      <c r="A50" s="740"/>
      <c r="B50" s="753"/>
      <c r="C50" s="753"/>
      <c r="D50" s="753"/>
      <c r="E50" s="742"/>
      <c r="F50" s="742"/>
      <c r="G50" s="743"/>
      <c r="H50" s="743"/>
      <c r="I50" s="744">
        <f>M50+N50+O50+P50</f>
        <v>1300000</v>
      </c>
      <c r="J50" s="745" t="s">
        <v>589</v>
      </c>
      <c r="K50" s="746"/>
      <c r="L50" s="747"/>
      <c r="M50" s="752"/>
      <c r="N50" s="751"/>
      <c r="O50" s="749">
        <v>650000</v>
      </c>
      <c r="P50" s="749">
        <v>650000</v>
      </c>
    </row>
    <row r="51" spans="1:16" ht="17.25" customHeight="1">
      <c r="A51" s="740"/>
      <c r="B51" s="753"/>
      <c r="C51" s="753"/>
      <c r="D51" s="753"/>
      <c r="E51" s="742"/>
      <c r="F51" s="742"/>
      <c r="G51" s="743"/>
      <c r="H51" s="743"/>
      <c r="I51" s="744">
        <f>M51+N51+O51+P51</f>
        <v>0</v>
      </c>
      <c r="J51" s="745" t="s">
        <v>595</v>
      </c>
      <c r="K51" s="746"/>
      <c r="L51" s="747"/>
      <c r="M51" s="752"/>
      <c r="N51" s="751"/>
      <c r="O51" s="749"/>
      <c r="P51" s="751"/>
    </row>
    <row r="52" spans="1:16" ht="15.75" customHeight="1">
      <c r="A52" s="740" t="s">
        <v>605</v>
      </c>
      <c r="B52" s="753">
        <v>801</v>
      </c>
      <c r="C52" s="753">
        <v>80110</v>
      </c>
      <c r="D52" s="753">
        <v>6620</v>
      </c>
      <c r="E52" s="742" t="s">
        <v>606</v>
      </c>
      <c r="F52" s="742" t="s">
        <v>592</v>
      </c>
      <c r="G52" s="743">
        <v>2008</v>
      </c>
      <c r="H52" s="743">
        <v>2010</v>
      </c>
      <c r="I52" s="744">
        <f>I53+I54</f>
        <v>2892399</v>
      </c>
      <c r="J52" s="745" t="s">
        <v>587</v>
      </c>
      <c r="K52" s="755">
        <f>K54</f>
        <v>2.3262116630669545</v>
      </c>
      <c r="L52" s="747">
        <f>L54</f>
        <v>5385.179999999999</v>
      </c>
      <c r="M52" s="752">
        <f>M53+M54</f>
        <v>231500</v>
      </c>
      <c r="N52" s="751">
        <f>N53+N54</f>
        <v>2115000</v>
      </c>
      <c r="O52" s="751">
        <f>O53+O54</f>
        <v>0</v>
      </c>
      <c r="P52" s="751"/>
    </row>
    <row r="53" spans="1:16" ht="23.25">
      <c r="A53" s="740"/>
      <c r="B53" s="753"/>
      <c r="C53" s="753"/>
      <c r="D53" s="753"/>
      <c r="E53" s="742"/>
      <c r="F53" s="742"/>
      <c r="G53" s="743"/>
      <c r="H53" s="743"/>
      <c r="I53" s="744">
        <f>M53+N53+O53+P53</f>
        <v>1050000</v>
      </c>
      <c r="J53" s="750" t="s">
        <v>588</v>
      </c>
      <c r="K53" s="746"/>
      <c r="L53" s="747"/>
      <c r="M53" s="752"/>
      <c r="N53" s="751">
        <v>1050000</v>
      </c>
      <c r="O53" s="749"/>
      <c r="P53" s="751"/>
    </row>
    <row r="54" spans="1:16" ht="15.75" customHeight="1">
      <c r="A54" s="740"/>
      <c r="B54" s="753"/>
      <c r="C54" s="753"/>
      <c r="D54" s="753">
        <v>6050</v>
      </c>
      <c r="E54" s="742"/>
      <c r="F54" s="742"/>
      <c r="G54" s="743"/>
      <c r="H54" s="743"/>
      <c r="I54" s="744">
        <f>M54+N54+O54+P54+545899</f>
        <v>1842399</v>
      </c>
      <c r="J54" s="745" t="s">
        <v>589</v>
      </c>
      <c r="K54" s="766">
        <f>(L54/M54)*100</f>
        <v>2.3262116630669545</v>
      </c>
      <c r="L54" s="747">
        <f>4640.98+744.2</f>
        <v>5385.179999999999</v>
      </c>
      <c r="M54" s="752">
        <f>150000+71000+10500</f>
        <v>231500</v>
      </c>
      <c r="N54" s="751">
        <v>1065000</v>
      </c>
      <c r="O54" s="749"/>
      <c r="P54" s="751"/>
    </row>
    <row r="55" spans="1:16" ht="15.75" customHeight="1">
      <c r="A55" s="740"/>
      <c r="B55" s="753"/>
      <c r="C55" s="753"/>
      <c r="D55" s="753"/>
      <c r="E55" s="742"/>
      <c r="F55" s="742"/>
      <c r="G55" s="743"/>
      <c r="H55" s="743"/>
      <c r="I55" s="744">
        <f>M55+N55+O55+P55</f>
        <v>0</v>
      </c>
      <c r="J55" s="745" t="s">
        <v>595</v>
      </c>
      <c r="K55" s="746"/>
      <c r="L55" s="747"/>
      <c r="M55" s="752"/>
      <c r="N55" s="751"/>
      <c r="O55" s="749"/>
      <c r="P55" s="751"/>
    </row>
    <row r="56" spans="1:16" ht="25.5" customHeight="1">
      <c r="A56" s="740" t="s">
        <v>607</v>
      </c>
      <c r="B56" s="753">
        <v>900</v>
      </c>
      <c r="C56" s="753">
        <v>90001</v>
      </c>
      <c r="D56" s="753">
        <v>6050</v>
      </c>
      <c r="E56" s="742" t="s">
        <v>608</v>
      </c>
      <c r="F56" s="742" t="s">
        <v>609</v>
      </c>
      <c r="G56" s="754">
        <v>2004</v>
      </c>
      <c r="H56" s="754">
        <v>2012</v>
      </c>
      <c r="I56" s="744">
        <f>M56+N56+O56+P56</f>
        <v>26780000</v>
      </c>
      <c r="J56" s="745" t="s">
        <v>587</v>
      </c>
      <c r="K56" s="766">
        <f>K58</f>
        <v>5.132872727272727</v>
      </c>
      <c r="L56" s="747">
        <f>L58</f>
        <v>16938.48</v>
      </c>
      <c r="M56" s="748">
        <f>M57+M58+M59</f>
        <v>330000</v>
      </c>
      <c r="N56" s="749">
        <f>N57+N58+N59</f>
        <v>8450000</v>
      </c>
      <c r="O56" s="749">
        <f>O57+O58+O59</f>
        <v>9000000</v>
      </c>
      <c r="P56" s="749">
        <f>P57+P58+P59</f>
        <v>9000000</v>
      </c>
    </row>
    <row r="57" spans="1:16" ht="23.25">
      <c r="A57" s="740"/>
      <c r="B57" s="753"/>
      <c r="C57" s="753"/>
      <c r="D57" s="753"/>
      <c r="E57" s="742"/>
      <c r="F57" s="742"/>
      <c r="G57" s="754"/>
      <c r="H57" s="754"/>
      <c r="I57" s="744">
        <f>M57+N57+O57+P57</f>
        <v>0</v>
      </c>
      <c r="J57" s="750" t="s">
        <v>588</v>
      </c>
      <c r="K57" s="766"/>
      <c r="L57" s="747"/>
      <c r="M57" s="748"/>
      <c r="N57" s="751"/>
      <c r="O57" s="751"/>
      <c r="P57" s="751"/>
    </row>
    <row r="58" spans="1:16" ht="18.75" customHeight="1">
      <c r="A58" s="740"/>
      <c r="B58" s="753"/>
      <c r="C58" s="753"/>
      <c r="D58" s="753"/>
      <c r="E58" s="742"/>
      <c r="F58" s="742"/>
      <c r="G58" s="754"/>
      <c r="H58" s="754"/>
      <c r="I58" s="744">
        <f>M58+N58+O58+P58</f>
        <v>330000</v>
      </c>
      <c r="J58" s="745" t="s">
        <v>589</v>
      </c>
      <c r="K58" s="766">
        <f>(L58/M58)*100</f>
        <v>5.132872727272727</v>
      </c>
      <c r="L58" s="747">
        <v>16938.48</v>
      </c>
      <c r="M58" s="748">
        <v>330000</v>
      </c>
      <c r="N58" s="751"/>
      <c r="O58" s="749"/>
      <c r="P58" s="749"/>
    </row>
    <row r="59" spans="1:16" ht="20.25" customHeight="1">
      <c r="A59" s="740"/>
      <c r="B59" s="753"/>
      <c r="C59" s="753"/>
      <c r="D59" s="753"/>
      <c r="E59" s="742"/>
      <c r="F59" s="742"/>
      <c r="G59" s="754"/>
      <c r="H59" s="754"/>
      <c r="I59" s="744">
        <f>M59+N59+O59+P59</f>
        <v>26450000</v>
      </c>
      <c r="J59" s="745" t="s">
        <v>595</v>
      </c>
      <c r="K59" s="746"/>
      <c r="L59" s="747"/>
      <c r="M59" s="748"/>
      <c r="N59" s="751">
        <v>8450000</v>
      </c>
      <c r="O59" s="749">
        <v>9000000</v>
      </c>
      <c r="P59" s="749">
        <v>9000000</v>
      </c>
    </row>
    <row r="60" spans="1:16" ht="12.75" customHeight="1" hidden="1">
      <c r="A60" s="762" t="s">
        <v>598</v>
      </c>
      <c r="B60" s="762"/>
      <c r="C60" s="762"/>
      <c r="D60" s="762"/>
      <c r="E60" s="762"/>
      <c r="F60" s="762"/>
      <c r="G60" s="762"/>
      <c r="H60" s="762"/>
      <c r="I60" s="762">
        <f>M60+N60+O60+P60</f>
        <v>0</v>
      </c>
      <c r="J60" s="762"/>
      <c r="K60" s="762"/>
      <c r="L60" s="762"/>
      <c r="M60" s="762"/>
      <c r="N60" s="762"/>
      <c r="O60" s="762"/>
      <c r="P60" s="762"/>
    </row>
    <row r="61" spans="1:16" ht="12.75" customHeight="1">
      <c r="A61" s="740" t="s">
        <v>610</v>
      </c>
      <c r="B61" s="753">
        <v>900</v>
      </c>
      <c r="C61" s="753">
        <v>90001</v>
      </c>
      <c r="D61" s="753">
        <v>6050</v>
      </c>
      <c r="E61" s="763" t="s">
        <v>611</v>
      </c>
      <c r="F61" s="763" t="s">
        <v>612</v>
      </c>
      <c r="G61" s="754">
        <v>2007</v>
      </c>
      <c r="H61" s="754">
        <v>2011</v>
      </c>
      <c r="I61" s="744">
        <f>M61+N61+O61+P61</f>
        <v>468809</v>
      </c>
      <c r="J61" s="745" t="s">
        <v>587</v>
      </c>
      <c r="K61" s="766">
        <f>K63</f>
        <v>46.96230882447047</v>
      </c>
      <c r="L61" s="747">
        <f>L63</f>
        <v>73388</v>
      </c>
      <c r="M61" s="748">
        <v>156270</v>
      </c>
      <c r="N61" s="749">
        <v>156270</v>
      </c>
      <c r="O61" s="749">
        <v>156269</v>
      </c>
      <c r="P61" s="749"/>
    </row>
    <row r="62" spans="1:16" ht="45.75" customHeight="1">
      <c r="A62" s="740"/>
      <c r="B62" s="753"/>
      <c r="C62" s="753"/>
      <c r="D62" s="753"/>
      <c r="E62" s="763"/>
      <c r="F62" s="763"/>
      <c r="G62" s="754"/>
      <c r="H62" s="754"/>
      <c r="I62" s="744">
        <f>M62+N62+O62+P62</f>
        <v>0</v>
      </c>
      <c r="J62" s="750" t="s">
        <v>588</v>
      </c>
      <c r="K62" s="766"/>
      <c r="L62" s="747"/>
      <c r="M62" s="748"/>
      <c r="N62" s="749"/>
      <c r="O62" s="749"/>
      <c r="P62" s="749"/>
    </row>
    <row r="63" spans="1:16" ht="15.75" customHeight="1">
      <c r="A63" s="740"/>
      <c r="B63" s="753"/>
      <c r="C63" s="753"/>
      <c r="D63" s="753"/>
      <c r="E63" s="763"/>
      <c r="F63" s="763"/>
      <c r="G63" s="754"/>
      <c r="H63" s="754"/>
      <c r="I63" s="744">
        <f>M63+N63+O63+P63</f>
        <v>468809</v>
      </c>
      <c r="J63" s="745" t="s">
        <v>589</v>
      </c>
      <c r="K63" s="766">
        <f>(L63/M63)*100</f>
        <v>46.96230882447047</v>
      </c>
      <c r="L63" s="747">
        <v>73388</v>
      </c>
      <c r="M63" s="748">
        <v>156270</v>
      </c>
      <c r="N63" s="749">
        <v>156270</v>
      </c>
      <c r="O63" s="749">
        <v>156269</v>
      </c>
      <c r="P63" s="749"/>
    </row>
    <row r="64" spans="1:16" ht="15.75" customHeight="1">
      <c r="A64" s="740"/>
      <c r="B64" s="753"/>
      <c r="C64" s="753"/>
      <c r="D64" s="753"/>
      <c r="E64" s="763"/>
      <c r="F64" s="763"/>
      <c r="G64" s="754"/>
      <c r="H64" s="754"/>
      <c r="I64" s="744">
        <f>M64+N64+O64+P64</f>
        <v>0</v>
      </c>
      <c r="J64" s="745" t="s">
        <v>595</v>
      </c>
      <c r="K64" s="746"/>
      <c r="L64" s="747"/>
      <c r="M64" s="748"/>
      <c r="N64" s="749"/>
      <c r="O64" s="749"/>
      <c r="P64" s="749"/>
    </row>
    <row r="65" spans="1:16" ht="15.75" customHeight="1">
      <c r="A65" s="740" t="s">
        <v>613</v>
      </c>
      <c r="B65" s="753">
        <v>900</v>
      </c>
      <c r="C65" s="753">
        <v>90004</v>
      </c>
      <c r="D65" s="753">
        <v>6050</v>
      </c>
      <c r="E65" s="742" t="s">
        <v>614</v>
      </c>
      <c r="F65" s="742" t="s">
        <v>592</v>
      </c>
      <c r="G65" s="754">
        <v>2008</v>
      </c>
      <c r="H65" s="754">
        <v>2010</v>
      </c>
      <c r="I65" s="744">
        <f>M65+N65+O65+P65</f>
        <v>550000</v>
      </c>
      <c r="J65" s="745" t="s">
        <v>587</v>
      </c>
      <c r="K65" s="755">
        <f>K67</f>
        <v>18</v>
      </c>
      <c r="L65" s="747">
        <f>L67</f>
        <v>9000</v>
      </c>
      <c r="M65" s="748">
        <v>50000</v>
      </c>
      <c r="N65" s="749">
        <v>500000</v>
      </c>
      <c r="O65" s="749"/>
      <c r="P65" s="749"/>
    </row>
    <row r="66" spans="1:16" ht="36" customHeight="1">
      <c r="A66" s="740"/>
      <c r="B66" s="753"/>
      <c r="C66" s="753"/>
      <c r="D66" s="753"/>
      <c r="E66" s="742"/>
      <c r="F66" s="742"/>
      <c r="G66" s="754"/>
      <c r="H66" s="754"/>
      <c r="I66" s="744">
        <f>M66+N66+O66+P66</f>
        <v>375000</v>
      </c>
      <c r="J66" s="750" t="s">
        <v>588</v>
      </c>
      <c r="K66" s="746"/>
      <c r="L66" s="747"/>
      <c r="M66" s="748"/>
      <c r="N66" s="749">
        <v>375000</v>
      </c>
      <c r="O66" s="749"/>
      <c r="P66" s="749"/>
    </row>
    <row r="67" spans="1:16" ht="15.75" customHeight="1">
      <c r="A67" s="740"/>
      <c r="B67" s="753"/>
      <c r="C67" s="753"/>
      <c r="D67" s="753"/>
      <c r="E67" s="742"/>
      <c r="F67" s="742"/>
      <c r="G67" s="754"/>
      <c r="H67" s="754"/>
      <c r="I67" s="744">
        <f>M67+N67+O67+P67</f>
        <v>175000</v>
      </c>
      <c r="J67" s="745" t="s">
        <v>589</v>
      </c>
      <c r="K67" s="766">
        <f>(L67/M67)*100</f>
        <v>18</v>
      </c>
      <c r="L67" s="747">
        <v>9000</v>
      </c>
      <c r="M67" s="748">
        <v>50000</v>
      </c>
      <c r="N67" s="749">
        <v>125000</v>
      </c>
      <c r="O67" s="749"/>
      <c r="P67" s="749"/>
    </row>
    <row r="68" spans="1:16" ht="14.25" customHeight="1">
      <c r="A68" s="740"/>
      <c r="B68" s="753"/>
      <c r="C68" s="753"/>
      <c r="D68" s="753"/>
      <c r="E68" s="742"/>
      <c r="F68" s="742"/>
      <c r="G68" s="754"/>
      <c r="H68" s="754"/>
      <c r="I68" s="744">
        <f>M68+N68+O68+P68</f>
        <v>0</v>
      </c>
      <c r="J68" s="745" t="s">
        <v>595</v>
      </c>
      <c r="K68" s="746"/>
      <c r="L68" s="747"/>
      <c r="M68" s="748"/>
      <c r="N68" s="749"/>
      <c r="O68" s="749"/>
      <c r="P68" s="749"/>
    </row>
    <row r="69" spans="1:256" s="770" customFormat="1" ht="15" customHeight="1">
      <c r="A69" s="740" t="s">
        <v>615</v>
      </c>
      <c r="B69" s="753">
        <v>900</v>
      </c>
      <c r="C69" s="753">
        <v>90004</v>
      </c>
      <c r="D69" s="753">
        <v>6050</v>
      </c>
      <c r="E69" s="763" t="s">
        <v>616</v>
      </c>
      <c r="F69" s="763" t="s">
        <v>592</v>
      </c>
      <c r="G69" s="754">
        <v>2008</v>
      </c>
      <c r="H69" s="754">
        <v>2010</v>
      </c>
      <c r="I69" s="744">
        <f>M69+N69+O69+P69</f>
        <v>500000</v>
      </c>
      <c r="J69" s="745" t="s">
        <v>587</v>
      </c>
      <c r="K69" s="746"/>
      <c r="L69" s="747"/>
      <c r="M69" s="748">
        <f>M71</f>
        <v>0</v>
      </c>
      <c r="N69" s="749">
        <f>N70+N71</f>
        <v>500000</v>
      </c>
      <c r="O69" s="749"/>
      <c r="P69" s="749"/>
      <c r="Q69" s="767"/>
      <c r="R69" s="767"/>
      <c r="S69" s="768"/>
      <c r="T69" s="768"/>
      <c r="U69" s="723"/>
      <c r="V69" s="723"/>
      <c r="W69" s="769"/>
      <c r="AE69" s="711"/>
      <c r="AF69" s="767"/>
      <c r="AG69" s="767"/>
      <c r="AH69" s="767"/>
      <c r="AI69" s="768"/>
      <c r="AJ69" s="768"/>
      <c r="AK69" s="723"/>
      <c r="AL69" s="723"/>
      <c r="AM69" s="769"/>
      <c r="AU69" s="711"/>
      <c r="AV69" s="767"/>
      <c r="AW69" s="767"/>
      <c r="AX69" s="767"/>
      <c r="AY69" s="768"/>
      <c r="AZ69" s="768"/>
      <c r="BA69" s="723"/>
      <c r="BB69" s="723"/>
      <c r="BC69" s="769"/>
      <c r="BK69" s="711"/>
      <c r="BL69" s="767"/>
      <c r="BM69" s="767"/>
      <c r="BN69" s="767"/>
      <c r="BO69" s="768"/>
      <c r="BP69" s="768"/>
      <c r="BQ69" s="723"/>
      <c r="BR69" s="723"/>
      <c r="BS69" s="769"/>
      <c r="CA69" s="711"/>
      <c r="CB69" s="767"/>
      <c r="CC69" s="767"/>
      <c r="CD69" s="767"/>
      <c r="CE69" s="768"/>
      <c r="CF69" s="768"/>
      <c r="CG69" s="723"/>
      <c r="CH69" s="723"/>
      <c r="CI69" s="769"/>
      <c r="CQ69" s="711"/>
      <c r="CR69" s="767"/>
      <c r="CS69" s="767"/>
      <c r="CT69" s="767"/>
      <c r="CU69" s="768"/>
      <c r="CV69" s="768"/>
      <c r="CW69" s="723"/>
      <c r="CX69" s="723"/>
      <c r="CY69" s="769"/>
      <c r="DG69" s="711"/>
      <c r="DH69" s="767"/>
      <c r="DI69" s="767"/>
      <c r="DJ69" s="767"/>
      <c r="DK69" s="768"/>
      <c r="DL69" s="768"/>
      <c r="DM69" s="723"/>
      <c r="DN69" s="723"/>
      <c r="DO69" s="769"/>
      <c r="DW69" s="711"/>
      <c r="DX69" s="767"/>
      <c r="DY69" s="767"/>
      <c r="DZ69" s="767"/>
      <c r="EA69" s="768"/>
      <c r="EB69" s="768"/>
      <c r="EC69" s="723"/>
      <c r="ED69" s="723"/>
      <c r="EE69" s="769"/>
      <c r="EM69" s="711"/>
      <c r="EN69" s="767"/>
      <c r="EO69" s="767"/>
      <c r="EP69" s="767"/>
      <c r="EQ69" s="768"/>
      <c r="ER69" s="768"/>
      <c r="ES69" s="723"/>
      <c r="ET69" s="723"/>
      <c r="EU69" s="769"/>
      <c r="FC69" s="711"/>
      <c r="FD69" s="767"/>
      <c r="FE69" s="767"/>
      <c r="FF69" s="767"/>
      <c r="FG69" s="768"/>
      <c r="FH69" s="768"/>
      <c r="FI69" s="723"/>
      <c r="FJ69" s="723"/>
      <c r="FK69" s="769"/>
      <c r="FS69" s="711"/>
      <c r="FT69" s="767"/>
      <c r="FU69" s="767"/>
      <c r="FV69" s="767"/>
      <c r="FW69" s="768"/>
      <c r="FX69" s="768"/>
      <c r="FY69" s="723"/>
      <c r="FZ69" s="723"/>
      <c r="GA69" s="769"/>
      <c r="GI69" s="711"/>
      <c r="GJ69" s="767"/>
      <c r="GK69" s="767"/>
      <c r="GL69" s="767"/>
      <c r="GM69" s="768"/>
      <c r="GN69" s="768"/>
      <c r="GO69" s="723"/>
      <c r="GP69" s="723"/>
      <c r="GQ69" s="769"/>
      <c r="GY69" s="711"/>
      <c r="GZ69" s="767"/>
      <c r="HA69" s="767"/>
      <c r="HB69" s="767"/>
      <c r="HC69" s="768"/>
      <c r="HD69" s="768"/>
      <c r="HE69" s="723"/>
      <c r="HF69" s="723"/>
      <c r="HG69" s="769"/>
      <c r="HO69" s="711"/>
      <c r="HP69" s="767"/>
      <c r="HQ69" s="767"/>
      <c r="HR69" s="767"/>
      <c r="HS69" s="768"/>
      <c r="HT69" s="768"/>
      <c r="HU69" s="723"/>
      <c r="HV69" s="723"/>
      <c r="HW69" s="769"/>
      <c r="IE69" s="711"/>
      <c r="IF69" s="767"/>
      <c r="IG69" s="767"/>
      <c r="IH69" s="767"/>
      <c r="II69" s="768"/>
      <c r="IJ69" s="768"/>
      <c r="IK69" s="723"/>
      <c r="IL69" s="723"/>
      <c r="IM69" s="769"/>
      <c r="IU69" s="711"/>
      <c r="IV69" s="711"/>
    </row>
    <row r="70" spans="1:256" s="770" customFormat="1" ht="23.25">
      <c r="A70" s="740"/>
      <c r="B70" s="753"/>
      <c r="C70" s="753"/>
      <c r="D70" s="753"/>
      <c r="E70" s="763"/>
      <c r="F70" s="763"/>
      <c r="G70" s="754"/>
      <c r="H70" s="754"/>
      <c r="I70" s="744">
        <f>M70+N70+O70+P70</f>
        <v>375000</v>
      </c>
      <c r="J70" s="750" t="s">
        <v>588</v>
      </c>
      <c r="K70" s="746"/>
      <c r="L70" s="747"/>
      <c r="M70" s="748"/>
      <c r="N70" s="749">
        <v>375000</v>
      </c>
      <c r="O70" s="749"/>
      <c r="P70" s="749"/>
      <c r="Q70" s="767"/>
      <c r="R70" s="767"/>
      <c r="S70" s="768"/>
      <c r="T70" s="768"/>
      <c r="U70" s="723"/>
      <c r="V70" s="723"/>
      <c r="W70" s="769"/>
      <c r="AE70" s="711"/>
      <c r="AF70" s="767"/>
      <c r="AG70" s="767"/>
      <c r="AH70" s="767"/>
      <c r="AI70" s="768"/>
      <c r="AJ70" s="768"/>
      <c r="AK70" s="723"/>
      <c r="AL70" s="723"/>
      <c r="AM70" s="769"/>
      <c r="AU70" s="711"/>
      <c r="AV70" s="767"/>
      <c r="AW70" s="767"/>
      <c r="AX70" s="767"/>
      <c r="AY70" s="768"/>
      <c r="AZ70" s="768"/>
      <c r="BA70" s="723"/>
      <c r="BB70" s="723"/>
      <c r="BC70" s="769"/>
      <c r="BK70" s="711"/>
      <c r="BL70" s="767"/>
      <c r="BM70" s="767"/>
      <c r="BN70" s="767"/>
      <c r="BO70" s="768"/>
      <c r="BP70" s="768"/>
      <c r="BQ70" s="723"/>
      <c r="BR70" s="723"/>
      <c r="BS70" s="769"/>
      <c r="CA70" s="711"/>
      <c r="CB70" s="767"/>
      <c r="CC70" s="767"/>
      <c r="CD70" s="767"/>
      <c r="CE70" s="768"/>
      <c r="CF70" s="768"/>
      <c r="CG70" s="723"/>
      <c r="CH70" s="723"/>
      <c r="CI70" s="769"/>
      <c r="CQ70" s="711"/>
      <c r="CR70" s="767"/>
      <c r="CS70" s="767"/>
      <c r="CT70" s="767"/>
      <c r="CU70" s="768"/>
      <c r="CV70" s="768"/>
      <c r="CW70" s="723"/>
      <c r="CX70" s="723"/>
      <c r="CY70" s="769"/>
      <c r="DG70" s="711"/>
      <c r="DH70" s="767"/>
      <c r="DI70" s="767"/>
      <c r="DJ70" s="767"/>
      <c r="DK70" s="768"/>
      <c r="DL70" s="768"/>
      <c r="DM70" s="723"/>
      <c r="DN70" s="723"/>
      <c r="DO70" s="769"/>
      <c r="DW70" s="711"/>
      <c r="DX70" s="767"/>
      <c r="DY70" s="767"/>
      <c r="DZ70" s="767"/>
      <c r="EA70" s="768"/>
      <c r="EB70" s="768"/>
      <c r="EC70" s="723"/>
      <c r="ED70" s="723"/>
      <c r="EE70" s="769"/>
      <c r="EM70" s="711"/>
      <c r="EN70" s="767"/>
      <c r="EO70" s="767"/>
      <c r="EP70" s="767"/>
      <c r="EQ70" s="768"/>
      <c r="ER70" s="768"/>
      <c r="ES70" s="723"/>
      <c r="ET70" s="723"/>
      <c r="EU70" s="769"/>
      <c r="FC70" s="711"/>
      <c r="FD70" s="767"/>
      <c r="FE70" s="767"/>
      <c r="FF70" s="767"/>
      <c r="FG70" s="768"/>
      <c r="FH70" s="768"/>
      <c r="FI70" s="723"/>
      <c r="FJ70" s="723"/>
      <c r="FK70" s="769"/>
      <c r="FS70" s="711"/>
      <c r="FT70" s="767"/>
      <c r="FU70" s="767"/>
      <c r="FV70" s="767"/>
      <c r="FW70" s="768"/>
      <c r="FX70" s="768"/>
      <c r="FY70" s="723"/>
      <c r="FZ70" s="723"/>
      <c r="GA70" s="769"/>
      <c r="GI70" s="711"/>
      <c r="GJ70" s="767"/>
      <c r="GK70" s="767"/>
      <c r="GL70" s="767"/>
      <c r="GM70" s="768"/>
      <c r="GN70" s="768"/>
      <c r="GO70" s="723"/>
      <c r="GP70" s="723"/>
      <c r="GQ70" s="769"/>
      <c r="GY70" s="711"/>
      <c r="GZ70" s="767"/>
      <c r="HA70" s="767"/>
      <c r="HB70" s="767"/>
      <c r="HC70" s="768"/>
      <c r="HD70" s="768"/>
      <c r="HE70" s="723"/>
      <c r="HF70" s="723"/>
      <c r="HG70" s="769"/>
      <c r="HO70" s="711"/>
      <c r="HP70" s="767"/>
      <c r="HQ70" s="767"/>
      <c r="HR70" s="767"/>
      <c r="HS70" s="768"/>
      <c r="HT70" s="768"/>
      <c r="HU70" s="723"/>
      <c r="HV70" s="723"/>
      <c r="HW70" s="769"/>
      <c r="IE70" s="711"/>
      <c r="IF70" s="767"/>
      <c r="IG70" s="767"/>
      <c r="IH70" s="767"/>
      <c r="II70" s="768"/>
      <c r="IJ70" s="768"/>
      <c r="IK70" s="723"/>
      <c r="IL70" s="723"/>
      <c r="IM70" s="769"/>
      <c r="IU70" s="711"/>
      <c r="IV70" s="711"/>
    </row>
    <row r="71" spans="1:256" s="770" customFormat="1" ht="12.75">
      <c r="A71" s="740"/>
      <c r="B71" s="753"/>
      <c r="C71" s="753"/>
      <c r="D71" s="753"/>
      <c r="E71" s="763"/>
      <c r="F71" s="763"/>
      <c r="G71" s="754"/>
      <c r="H71" s="754"/>
      <c r="I71" s="744">
        <f>M71+N71+O71+P71</f>
        <v>125000</v>
      </c>
      <c r="J71" s="745" t="s">
        <v>589</v>
      </c>
      <c r="K71" s="746"/>
      <c r="L71" s="747"/>
      <c r="M71" s="748"/>
      <c r="N71" s="749">
        <v>125000</v>
      </c>
      <c r="O71" s="749"/>
      <c r="P71" s="749"/>
      <c r="Q71" s="767"/>
      <c r="R71" s="767"/>
      <c r="S71" s="768"/>
      <c r="T71" s="768"/>
      <c r="U71" s="723"/>
      <c r="V71" s="723"/>
      <c r="W71" s="769"/>
      <c r="AE71" s="711"/>
      <c r="AF71" s="767"/>
      <c r="AG71" s="767"/>
      <c r="AH71" s="767"/>
      <c r="AI71" s="768"/>
      <c r="AJ71" s="768"/>
      <c r="AK71" s="723"/>
      <c r="AL71" s="723"/>
      <c r="AM71" s="769"/>
      <c r="AU71" s="711"/>
      <c r="AV71" s="767"/>
      <c r="AW71" s="767"/>
      <c r="AX71" s="767"/>
      <c r="AY71" s="768"/>
      <c r="AZ71" s="768"/>
      <c r="BA71" s="723"/>
      <c r="BB71" s="723"/>
      <c r="BC71" s="769"/>
      <c r="BK71" s="711"/>
      <c r="BL71" s="767"/>
      <c r="BM71" s="767"/>
      <c r="BN71" s="767"/>
      <c r="BO71" s="768"/>
      <c r="BP71" s="768"/>
      <c r="BQ71" s="723"/>
      <c r="BR71" s="723"/>
      <c r="BS71" s="769"/>
      <c r="CA71" s="711"/>
      <c r="CB71" s="767"/>
      <c r="CC71" s="767"/>
      <c r="CD71" s="767"/>
      <c r="CE71" s="768"/>
      <c r="CF71" s="768"/>
      <c r="CG71" s="723"/>
      <c r="CH71" s="723"/>
      <c r="CI71" s="769"/>
      <c r="CQ71" s="711"/>
      <c r="CR71" s="767"/>
      <c r="CS71" s="767"/>
      <c r="CT71" s="767"/>
      <c r="CU71" s="768"/>
      <c r="CV71" s="768"/>
      <c r="CW71" s="723"/>
      <c r="CX71" s="723"/>
      <c r="CY71" s="769"/>
      <c r="DG71" s="711"/>
      <c r="DH71" s="767"/>
      <c r="DI71" s="767"/>
      <c r="DJ71" s="767"/>
      <c r="DK71" s="768"/>
      <c r="DL71" s="768"/>
      <c r="DM71" s="723"/>
      <c r="DN71" s="723"/>
      <c r="DO71" s="769"/>
      <c r="DW71" s="711"/>
      <c r="DX71" s="767"/>
      <c r="DY71" s="767"/>
      <c r="DZ71" s="767"/>
      <c r="EA71" s="768"/>
      <c r="EB71" s="768"/>
      <c r="EC71" s="723"/>
      <c r="ED71" s="723"/>
      <c r="EE71" s="769"/>
      <c r="EM71" s="711"/>
      <c r="EN71" s="767"/>
      <c r="EO71" s="767"/>
      <c r="EP71" s="767"/>
      <c r="EQ71" s="768"/>
      <c r="ER71" s="768"/>
      <c r="ES71" s="723"/>
      <c r="ET71" s="723"/>
      <c r="EU71" s="769"/>
      <c r="FC71" s="711"/>
      <c r="FD71" s="767"/>
      <c r="FE71" s="767"/>
      <c r="FF71" s="767"/>
      <c r="FG71" s="768"/>
      <c r="FH71" s="768"/>
      <c r="FI71" s="723"/>
      <c r="FJ71" s="723"/>
      <c r="FK71" s="769"/>
      <c r="FS71" s="711"/>
      <c r="FT71" s="767"/>
      <c r="FU71" s="767"/>
      <c r="FV71" s="767"/>
      <c r="FW71" s="768"/>
      <c r="FX71" s="768"/>
      <c r="FY71" s="723"/>
      <c r="FZ71" s="723"/>
      <c r="GA71" s="769"/>
      <c r="GI71" s="711"/>
      <c r="GJ71" s="767"/>
      <c r="GK71" s="767"/>
      <c r="GL71" s="767"/>
      <c r="GM71" s="768"/>
      <c r="GN71" s="768"/>
      <c r="GO71" s="723"/>
      <c r="GP71" s="723"/>
      <c r="GQ71" s="769"/>
      <c r="GY71" s="711"/>
      <c r="GZ71" s="767"/>
      <c r="HA71" s="767"/>
      <c r="HB71" s="767"/>
      <c r="HC71" s="768"/>
      <c r="HD71" s="768"/>
      <c r="HE71" s="723"/>
      <c r="HF71" s="723"/>
      <c r="HG71" s="769"/>
      <c r="HO71" s="711"/>
      <c r="HP71" s="767"/>
      <c r="HQ71" s="767"/>
      <c r="HR71" s="767"/>
      <c r="HS71" s="768"/>
      <c r="HT71" s="768"/>
      <c r="HU71" s="723"/>
      <c r="HV71" s="723"/>
      <c r="HW71" s="769"/>
      <c r="IE71" s="711"/>
      <c r="IF71" s="767"/>
      <c r="IG71" s="767"/>
      <c r="IH71" s="767"/>
      <c r="II71" s="768"/>
      <c r="IJ71" s="768"/>
      <c r="IK71" s="723"/>
      <c r="IL71" s="723"/>
      <c r="IM71" s="769"/>
      <c r="IU71" s="711"/>
      <c r="IV71" s="711"/>
    </row>
    <row r="72" spans="1:256" s="770" customFormat="1" ht="12.75">
      <c r="A72" s="740"/>
      <c r="B72" s="753"/>
      <c r="C72" s="753"/>
      <c r="D72" s="753"/>
      <c r="E72" s="763"/>
      <c r="F72" s="763"/>
      <c r="G72" s="754"/>
      <c r="H72" s="754"/>
      <c r="I72" s="744">
        <f>M72+N72+O72+P72</f>
        <v>0</v>
      </c>
      <c r="J72" s="745" t="s">
        <v>595</v>
      </c>
      <c r="K72" s="746"/>
      <c r="L72" s="747"/>
      <c r="M72" s="748"/>
      <c r="N72" s="749"/>
      <c r="O72" s="749"/>
      <c r="P72" s="749"/>
      <c r="Q72" s="767"/>
      <c r="R72" s="767"/>
      <c r="S72" s="768"/>
      <c r="T72" s="768"/>
      <c r="U72" s="723"/>
      <c r="V72" s="723"/>
      <c r="W72" s="769"/>
      <c r="AE72" s="711"/>
      <c r="AF72" s="767"/>
      <c r="AG72" s="767"/>
      <c r="AH72" s="767"/>
      <c r="AI72" s="768"/>
      <c r="AJ72" s="768"/>
      <c r="AK72" s="723"/>
      <c r="AL72" s="723"/>
      <c r="AM72" s="769"/>
      <c r="AU72" s="711"/>
      <c r="AV72" s="767"/>
      <c r="AW72" s="767"/>
      <c r="AX72" s="767"/>
      <c r="AY72" s="768"/>
      <c r="AZ72" s="768"/>
      <c r="BA72" s="723"/>
      <c r="BB72" s="723"/>
      <c r="BC72" s="769"/>
      <c r="BK72" s="711"/>
      <c r="BL72" s="767"/>
      <c r="BM72" s="767"/>
      <c r="BN72" s="767"/>
      <c r="BO72" s="768"/>
      <c r="BP72" s="768"/>
      <c r="BQ72" s="723"/>
      <c r="BR72" s="723"/>
      <c r="BS72" s="769"/>
      <c r="CA72" s="711"/>
      <c r="CB72" s="767"/>
      <c r="CC72" s="767"/>
      <c r="CD72" s="767"/>
      <c r="CE72" s="768"/>
      <c r="CF72" s="768"/>
      <c r="CG72" s="723"/>
      <c r="CH72" s="723"/>
      <c r="CI72" s="769"/>
      <c r="CQ72" s="711"/>
      <c r="CR72" s="767"/>
      <c r="CS72" s="767"/>
      <c r="CT72" s="767"/>
      <c r="CU72" s="768"/>
      <c r="CV72" s="768"/>
      <c r="CW72" s="723"/>
      <c r="CX72" s="723"/>
      <c r="CY72" s="769"/>
      <c r="DG72" s="711"/>
      <c r="DH72" s="767"/>
      <c r="DI72" s="767"/>
      <c r="DJ72" s="767"/>
      <c r="DK72" s="768"/>
      <c r="DL72" s="768"/>
      <c r="DM72" s="723"/>
      <c r="DN72" s="723"/>
      <c r="DO72" s="769"/>
      <c r="DW72" s="711"/>
      <c r="DX72" s="767"/>
      <c r="DY72" s="767"/>
      <c r="DZ72" s="767"/>
      <c r="EA72" s="768"/>
      <c r="EB72" s="768"/>
      <c r="EC72" s="723"/>
      <c r="ED72" s="723"/>
      <c r="EE72" s="769"/>
      <c r="EM72" s="711"/>
      <c r="EN72" s="767"/>
      <c r="EO72" s="767"/>
      <c r="EP72" s="767"/>
      <c r="EQ72" s="768"/>
      <c r="ER72" s="768"/>
      <c r="ES72" s="723"/>
      <c r="ET72" s="723"/>
      <c r="EU72" s="769"/>
      <c r="FC72" s="711"/>
      <c r="FD72" s="767"/>
      <c r="FE72" s="767"/>
      <c r="FF72" s="767"/>
      <c r="FG72" s="768"/>
      <c r="FH72" s="768"/>
      <c r="FI72" s="723"/>
      <c r="FJ72" s="723"/>
      <c r="FK72" s="769"/>
      <c r="FS72" s="711"/>
      <c r="FT72" s="767"/>
      <c r="FU72" s="767"/>
      <c r="FV72" s="767"/>
      <c r="FW72" s="768"/>
      <c r="FX72" s="768"/>
      <c r="FY72" s="723"/>
      <c r="FZ72" s="723"/>
      <c r="GA72" s="769"/>
      <c r="GI72" s="711"/>
      <c r="GJ72" s="767"/>
      <c r="GK72" s="767"/>
      <c r="GL72" s="767"/>
      <c r="GM72" s="768"/>
      <c r="GN72" s="768"/>
      <c r="GO72" s="723"/>
      <c r="GP72" s="723"/>
      <c r="GQ72" s="769"/>
      <c r="GY72" s="711"/>
      <c r="GZ72" s="767"/>
      <c r="HA72" s="767"/>
      <c r="HB72" s="767"/>
      <c r="HC72" s="768"/>
      <c r="HD72" s="768"/>
      <c r="HE72" s="723"/>
      <c r="HF72" s="723"/>
      <c r="HG72" s="769"/>
      <c r="HO72" s="711"/>
      <c r="HP72" s="767"/>
      <c r="HQ72" s="767"/>
      <c r="HR72" s="767"/>
      <c r="HS72" s="768"/>
      <c r="HT72" s="768"/>
      <c r="HU72" s="723"/>
      <c r="HV72" s="723"/>
      <c r="HW72" s="769"/>
      <c r="IE72" s="711"/>
      <c r="IF72" s="767"/>
      <c r="IG72" s="767"/>
      <c r="IH72" s="767"/>
      <c r="II72" s="768"/>
      <c r="IJ72" s="768"/>
      <c r="IK72" s="723"/>
      <c r="IL72" s="723"/>
      <c r="IM72" s="769"/>
      <c r="IU72" s="711"/>
      <c r="IV72" s="711"/>
    </row>
    <row r="73" spans="1:16" ht="23.25" customHeight="1">
      <c r="A73" s="740" t="s">
        <v>617</v>
      </c>
      <c r="B73" s="753">
        <v>900</v>
      </c>
      <c r="C73" s="753">
        <v>90095</v>
      </c>
      <c r="D73" s="753">
        <v>6050</v>
      </c>
      <c r="E73" s="742" t="s">
        <v>618</v>
      </c>
      <c r="F73" s="742" t="s">
        <v>592</v>
      </c>
      <c r="G73" s="754">
        <v>2006</v>
      </c>
      <c r="H73" s="754">
        <v>2010</v>
      </c>
      <c r="I73" s="744">
        <f>M73+N73+O73+P73</f>
        <v>3230000</v>
      </c>
      <c r="J73" s="745" t="s">
        <v>587</v>
      </c>
      <c r="K73" s="766">
        <f>K75</f>
        <v>2.556123469387755</v>
      </c>
      <c r="L73" s="747">
        <f>L75</f>
        <v>25050.01</v>
      </c>
      <c r="M73" s="748">
        <f>M75</f>
        <v>980000</v>
      </c>
      <c r="N73" s="751">
        <f>N74+N75</f>
        <v>2250000</v>
      </c>
      <c r="O73" s="751"/>
      <c r="P73" s="749"/>
    </row>
    <row r="74" spans="1:16" ht="23.25">
      <c r="A74" s="740"/>
      <c r="B74" s="753"/>
      <c r="C74" s="753"/>
      <c r="D74" s="753"/>
      <c r="E74" s="742"/>
      <c r="F74" s="742"/>
      <c r="G74" s="754"/>
      <c r="H74" s="754"/>
      <c r="I74" s="744">
        <f>M74+N74+O74+P74</f>
        <v>1000000</v>
      </c>
      <c r="J74" s="750" t="s">
        <v>588</v>
      </c>
      <c r="K74" s="766"/>
      <c r="L74" s="747"/>
      <c r="M74" s="748"/>
      <c r="N74" s="751">
        <v>1000000</v>
      </c>
      <c r="O74" s="751"/>
      <c r="P74" s="749"/>
    </row>
    <row r="75" spans="1:16" ht="18" customHeight="1">
      <c r="A75" s="740"/>
      <c r="B75" s="753"/>
      <c r="C75" s="753"/>
      <c r="D75" s="753"/>
      <c r="E75" s="742"/>
      <c r="F75" s="742"/>
      <c r="G75" s="754"/>
      <c r="H75" s="754"/>
      <c r="I75" s="744">
        <f>M75+N75+O75+P75</f>
        <v>2230000</v>
      </c>
      <c r="J75" s="745" t="s">
        <v>589</v>
      </c>
      <c r="K75" s="766">
        <f>(L75/M75)*100</f>
        <v>2.556123469387755</v>
      </c>
      <c r="L75" s="747">
        <v>25050.01</v>
      </c>
      <c r="M75" s="748">
        <v>980000</v>
      </c>
      <c r="N75" s="751">
        <v>1250000</v>
      </c>
      <c r="O75" s="751"/>
      <c r="P75" s="749"/>
    </row>
    <row r="76" spans="1:16" ht="18.75" customHeight="1">
      <c r="A76" s="740"/>
      <c r="B76" s="753"/>
      <c r="C76" s="753"/>
      <c r="D76" s="753"/>
      <c r="E76" s="742"/>
      <c r="F76" s="742"/>
      <c r="G76" s="754"/>
      <c r="H76" s="754"/>
      <c r="I76" s="744">
        <f>M76+N76+O76+P76</f>
        <v>0</v>
      </c>
      <c r="J76" s="745" t="s">
        <v>595</v>
      </c>
      <c r="K76" s="766"/>
      <c r="L76" s="747"/>
      <c r="M76" s="748"/>
      <c r="N76" s="751"/>
      <c r="O76" s="751"/>
      <c r="P76" s="749"/>
    </row>
    <row r="77" spans="1:16" ht="19.5" customHeight="1">
      <c r="A77" s="740" t="s">
        <v>619</v>
      </c>
      <c r="B77" s="753">
        <v>921</v>
      </c>
      <c r="C77" s="753">
        <v>92113</v>
      </c>
      <c r="D77" s="753">
        <v>6229</v>
      </c>
      <c r="E77" s="709" t="s">
        <v>620</v>
      </c>
      <c r="F77" s="771" t="s">
        <v>621</v>
      </c>
      <c r="G77" s="754">
        <v>2008</v>
      </c>
      <c r="H77" s="754">
        <v>2010</v>
      </c>
      <c r="I77" s="744">
        <f>M77+N77+O77+P77+293408</f>
        <v>10643627</v>
      </c>
      <c r="J77" s="745" t="s">
        <v>587</v>
      </c>
      <c r="K77" s="766">
        <f>K79</f>
        <v>23.2584</v>
      </c>
      <c r="L77" s="747">
        <f>L79</f>
        <v>11629.2</v>
      </c>
      <c r="M77" s="748">
        <f>M78+M79</f>
        <v>50000</v>
      </c>
      <c r="N77" s="749">
        <f>N78+N79</f>
        <v>10300219</v>
      </c>
      <c r="O77" s="749"/>
      <c r="P77" s="749"/>
    </row>
    <row r="78" spans="1:16" ht="33.75" customHeight="1">
      <c r="A78" s="740"/>
      <c r="B78" s="753"/>
      <c r="C78" s="753"/>
      <c r="D78" s="753"/>
      <c r="F78" s="709"/>
      <c r="G78" s="754"/>
      <c r="H78" s="754"/>
      <c r="I78" s="744">
        <f>M78+N78+O78+P78</f>
        <v>9455176</v>
      </c>
      <c r="J78" s="750" t="s">
        <v>588</v>
      </c>
      <c r="K78" s="766"/>
      <c r="L78" s="747"/>
      <c r="M78" s="748"/>
      <c r="N78" s="749">
        <v>9455176</v>
      </c>
      <c r="O78" s="749"/>
      <c r="P78" s="749"/>
    </row>
    <row r="79" spans="1:16" ht="19.5" customHeight="1">
      <c r="A79" s="740"/>
      <c r="B79" s="753"/>
      <c r="C79" s="753"/>
      <c r="D79" s="753"/>
      <c r="F79" s="709"/>
      <c r="G79" s="754"/>
      <c r="H79" s="754"/>
      <c r="I79" s="744">
        <f>M79+N79+O79+P79</f>
        <v>895043</v>
      </c>
      <c r="J79" s="745" t="s">
        <v>589</v>
      </c>
      <c r="K79" s="766">
        <f>(L79/M79)*100</f>
        <v>23.2584</v>
      </c>
      <c r="L79" s="747">
        <v>11629.2</v>
      </c>
      <c r="M79" s="748">
        <v>50000</v>
      </c>
      <c r="N79" s="749">
        <v>845043</v>
      </c>
      <c r="O79" s="749"/>
      <c r="P79" s="749"/>
    </row>
    <row r="80" spans="1:16" ht="19.5" customHeight="1">
      <c r="A80" s="740"/>
      <c r="B80" s="753"/>
      <c r="C80" s="753"/>
      <c r="D80" s="753"/>
      <c r="F80" s="709"/>
      <c r="G80" s="754"/>
      <c r="H80" s="754"/>
      <c r="I80" s="744">
        <f>M80+N80+O80+P80</f>
        <v>0</v>
      </c>
      <c r="J80" s="745" t="s">
        <v>595</v>
      </c>
      <c r="K80" s="746"/>
      <c r="L80" s="747"/>
      <c r="M80" s="748"/>
      <c r="N80" s="749"/>
      <c r="O80" s="749"/>
      <c r="P80" s="749"/>
    </row>
    <row r="81" spans="1:16" ht="19.5" customHeight="1">
      <c r="A81" s="740" t="s">
        <v>622</v>
      </c>
      <c r="B81" s="753">
        <v>926</v>
      </c>
      <c r="C81" s="753">
        <v>92601</v>
      </c>
      <c r="D81" s="753">
        <v>6050</v>
      </c>
      <c r="E81" s="754" t="s">
        <v>623</v>
      </c>
      <c r="F81" s="742" t="s">
        <v>592</v>
      </c>
      <c r="G81" s="754">
        <v>2007</v>
      </c>
      <c r="H81" s="754">
        <v>2011</v>
      </c>
      <c r="I81" s="744">
        <f>M81+N81+O81+P81</f>
        <v>8600000</v>
      </c>
      <c r="J81" s="745" t="s">
        <v>587</v>
      </c>
      <c r="K81" s="746"/>
      <c r="L81" s="747"/>
      <c r="M81" s="748">
        <f>M82+M83</f>
        <v>500000</v>
      </c>
      <c r="N81" s="749">
        <f>N82+N83</f>
        <v>6200000</v>
      </c>
      <c r="O81" s="749">
        <f>O82+O83</f>
        <v>1900000</v>
      </c>
      <c r="P81" s="749"/>
    </row>
    <row r="82" spans="1:16" ht="41.25" customHeight="1">
      <c r="A82" s="740"/>
      <c r="B82" s="753"/>
      <c r="C82" s="753"/>
      <c r="D82" s="753"/>
      <c r="E82" s="754"/>
      <c r="F82" s="754"/>
      <c r="G82" s="754"/>
      <c r="H82" s="754"/>
      <c r="I82" s="744">
        <f>M82+N82+O82+P82</f>
        <v>2000000</v>
      </c>
      <c r="J82" s="750" t="s">
        <v>588</v>
      </c>
      <c r="K82" s="746"/>
      <c r="L82" s="747"/>
      <c r="M82" s="748"/>
      <c r="N82" s="751">
        <v>2000000</v>
      </c>
      <c r="O82" s="749"/>
      <c r="P82" s="749"/>
    </row>
    <row r="83" spans="1:16" ht="19.5" customHeight="1">
      <c r="A83" s="740"/>
      <c r="B83" s="753"/>
      <c r="C83" s="753"/>
      <c r="D83" s="753"/>
      <c r="E83" s="754"/>
      <c r="F83" s="754"/>
      <c r="G83" s="754"/>
      <c r="H83" s="754"/>
      <c r="I83" s="744">
        <f>M83+N83+O83+P83</f>
        <v>6600000</v>
      </c>
      <c r="J83" s="745" t="s">
        <v>589</v>
      </c>
      <c r="K83" s="746"/>
      <c r="L83" s="747"/>
      <c r="M83" s="752">
        <v>500000</v>
      </c>
      <c r="N83" s="749">
        <v>4200000</v>
      </c>
      <c r="O83" s="749">
        <v>1900000</v>
      </c>
      <c r="P83" s="749"/>
    </row>
    <row r="84" spans="1:16" ht="19.5" customHeight="1">
      <c r="A84" s="740"/>
      <c r="B84" s="753"/>
      <c r="C84" s="753"/>
      <c r="D84" s="753"/>
      <c r="E84" s="754"/>
      <c r="F84" s="754"/>
      <c r="G84" s="754"/>
      <c r="H84" s="754"/>
      <c r="I84" s="744">
        <f>M84+N84+O84+P84</f>
        <v>0</v>
      </c>
      <c r="J84" s="745" t="s">
        <v>595</v>
      </c>
      <c r="K84" s="746"/>
      <c r="L84" s="747"/>
      <c r="M84" s="748"/>
      <c r="N84" s="751"/>
      <c r="O84" s="749"/>
      <c r="P84" s="749"/>
    </row>
    <row r="85" spans="1:14" ht="12.75" customHeight="1" hidden="1">
      <c r="A85" s="772"/>
      <c r="B85" s="773"/>
      <c r="C85" s="773"/>
      <c r="D85" s="773"/>
      <c r="E85" s="774"/>
      <c r="F85" s="775"/>
      <c r="G85" s="776">
        <v>2008</v>
      </c>
      <c r="H85" s="776">
        <v>2010</v>
      </c>
      <c r="I85" s="777"/>
      <c r="J85" s="778" t="s">
        <v>624</v>
      </c>
      <c r="K85" s="779"/>
      <c r="L85" s="780">
        <v>100000</v>
      </c>
      <c r="M85" s="779">
        <v>125000</v>
      </c>
      <c r="N85" s="781"/>
    </row>
    <row r="86" spans="2:14" ht="12.75" customHeight="1" hidden="1">
      <c r="B86" s="782"/>
      <c r="C86" s="782"/>
      <c r="D86" s="782"/>
      <c r="E86" s="774"/>
      <c r="F86" s="783"/>
      <c r="G86" s="776"/>
      <c r="H86" s="776"/>
      <c r="I86" s="784"/>
      <c r="J86" s="785" t="s">
        <v>625</v>
      </c>
      <c r="K86" s="786"/>
      <c r="L86" s="787"/>
      <c r="M86" s="786"/>
      <c r="N86" s="788"/>
    </row>
    <row r="87" spans="2:14" ht="12.75" customHeight="1" hidden="1">
      <c r="B87" s="782"/>
      <c r="C87" s="782"/>
      <c r="D87" s="782"/>
      <c r="E87" s="774"/>
      <c r="F87" s="783"/>
      <c r="G87" s="776"/>
      <c r="H87" s="776"/>
      <c r="I87" s="784"/>
      <c r="J87" s="789" t="s">
        <v>626</v>
      </c>
      <c r="K87" s="790"/>
      <c r="L87" s="791"/>
      <c r="M87" s="790"/>
      <c r="N87" s="792"/>
    </row>
    <row r="88" spans="2:14" ht="12.75" customHeight="1" hidden="1">
      <c r="B88" s="782"/>
      <c r="C88" s="782"/>
      <c r="D88" s="782"/>
      <c r="E88" s="774"/>
      <c r="F88" s="783"/>
      <c r="G88" s="776"/>
      <c r="H88" s="776"/>
      <c r="I88" s="784"/>
      <c r="J88" s="789" t="s">
        <v>627</v>
      </c>
      <c r="K88" s="790"/>
      <c r="L88" s="791">
        <f>L85</f>
        <v>100000</v>
      </c>
      <c r="M88" s="790">
        <f>M85</f>
        <v>125000</v>
      </c>
      <c r="N88" s="792"/>
    </row>
    <row r="89" spans="2:14" ht="12.75" customHeight="1" hidden="1">
      <c r="B89" s="782"/>
      <c r="C89" s="782"/>
      <c r="D89" s="782"/>
      <c r="E89" s="774"/>
      <c r="F89" s="783"/>
      <c r="G89" s="776"/>
      <c r="H89" s="776"/>
      <c r="I89" s="784"/>
      <c r="J89" s="789" t="s">
        <v>26</v>
      </c>
      <c r="K89" s="790"/>
      <c r="L89" s="791"/>
      <c r="M89" s="790"/>
      <c r="N89" s="792"/>
    </row>
    <row r="90" spans="2:15" ht="12.75" customHeight="1" hidden="1">
      <c r="B90" s="782"/>
      <c r="C90" s="782"/>
      <c r="D90" s="782"/>
      <c r="E90" s="774"/>
      <c r="F90" s="783"/>
      <c r="G90" s="776"/>
      <c r="H90" s="776"/>
      <c r="I90" s="784"/>
      <c r="J90" s="789" t="s">
        <v>628</v>
      </c>
      <c r="K90" s="790"/>
      <c r="L90" s="791">
        <f>L88</f>
        <v>100000</v>
      </c>
      <c r="M90" s="790">
        <f>M88</f>
        <v>125000</v>
      </c>
      <c r="N90" s="792"/>
      <c r="O90" s="793"/>
    </row>
    <row r="91" spans="2:14" ht="12.75" customHeight="1" hidden="1">
      <c r="B91" s="782"/>
      <c r="C91" s="782"/>
      <c r="D91" s="782"/>
      <c r="E91" s="774"/>
      <c r="F91" s="783"/>
      <c r="G91" s="776"/>
      <c r="H91" s="776"/>
      <c r="I91" s="784"/>
      <c r="J91" s="789" t="s">
        <v>629</v>
      </c>
      <c r="K91" s="790"/>
      <c r="L91" s="791"/>
      <c r="M91" s="790"/>
      <c r="N91" s="792"/>
    </row>
    <row r="92" spans="2:14" ht="12.75" customHeight="1" hidden="1">
      <c r="B92" s="782"/>
      <c r="C92" s="782"/>
      <c r="D92" s="782"/>
      <c r="E92" s="774"/>
      <c r="F92" s="783"/>
      <c r="G92" s="776"/>
      <c r="H92" s="776"/>
      <c r="I92" s="784"/>
      <c r="J92" s="789" t="s">
        <v>630</v>
      </c>
      <c r="K92" s="790"/>
      <c r="L92" s="791"/>
      <c r="M92" s="790"/>
      <c r="N92" s="792"/>
    </row>
    <row r="93" spans="2:14" ht="12.75" customHeight="1" hidden="1">
      <c r="B93" s="782"/>
      <c r="C93" s="782"/>
      <c r="D93" s="782"/>
      <c r="E93" s="774"/>
      <c r="F93" s="794"/>
      <c r="G93" s="776"/>
      <c r="H93" s="776"/>
      <c r="I93" s="795"/>
      <c r="J93" s="796" t="s">
        <v>631</v>
      </c>
      <c r="K93" s="797"/>
      <c r="L93" s="798"/>
      <c r="M93" s="797"/>
      <c r="N93" s="799"/>
    </row>
    <row r="94" spans="1:15" ht="12.75" hidden="1">
      <c r="A94" s="772"/>
      <c r="B94" s="773"/>
      <c r="C94" s="773"/>
      <c r="D94" s="773"/>
      <c r="E94" s="774"/>
      <c r="F94" s="775"/>
      <c r="G94" s="776">
        <v>2008</v>
      </c>
      <c r="H94" s="776">
        <v>2008</v>
      </c>
      <c r="I94" s="777"/>
      <c r="J94" s="778" t="s">
        <v>624</v>
      </c>
      <c r="K94" s="779"/>
      <c r="L94" s="780"/>
      <c r="M94" s="779"/>
      <c r="N94" s="781"/>
      <c r="O94" s="793"/>
    </row>
    <row r="95" spans="2:15" ht="12.75" hidden="1">
      <c r="B95" s="782"/>
      <c r="C95" s="782"/>
      <c r="D95" s="782"/>
      <c r="E95" s="774"/>
      <c r="F95" s="783"/>
      <c r="G95" s="776"/>
      <c r="H95" s="776"/>
      <c r="I95" s="784"/>
      <c r="J95" s="785" t="s">
        <v>625</v>
      </c>
      <c r="K95" s="786"/>
      <c r="L95" s="787"/>
      <c r="M95" s="786"/>
      <c r="N95" s="788"/>
      <c r="O95" s="793"/>
    </row>
    <row r="96" spans="2:15" ht="12.75" hidden="1">
      <c r="B96" s="782"/>
      <c r="C96" s="782"/>
      <c r="D96" s="782"/>
      <c r="E96" s="774"/>
      <c r="F96" s="783"/>
      <c r="G96" s="776"/>
      <c r="H96" s="776"/>
      <c r="I96" s="784"/>
      <c r="J96" s="789" t="s">
        <v>626</v>
      </c>
      <c r="K96" s="800"/>
      <c r="L96" s="801"/>
      <c r="M96" s="790"/>
      <c r="N96" s="792"/>
      <c r="O96" s="793"/>
    </row>
    <row r="97" spans="2:15" ht="12.75" hidden="1">
      <c r="B97" s="782"/>
      <c r="C97" s="782"/>
      <c r="D97" s="782"/>
      <c r="E97" s="774"/>
      <c r="F97" s="783"/>
      <c r="G97" s="776"/>
      <c r="H97" s="776"/>
      <c r="I97" s="784"/>
      <c r="J97" s="789" t="s">
        <v>627</v>
      </c>
      <c r="K97" s="790"/>
      <c r="L97" s="791"/>
      <c r="M97" s="790"/>
      <c r="N97" s="792"/>
      <c r="O97" s="793"/>
    </row>
    <row r="98" spans="2:14" ht="12.75" hidden="1">
      <c r="B98" s="782"/>
      <c r="C98" s="782"/>
      <c r="D98" s="782"/>
      <c r="E98" s="774"/>
      <c r="F98" s="783"/>
      <c r="G98" s="776"/>
      <c r="H98" s="776"/>
      <c r="I98" s="784"/>
      <c r="J98" s="789" t="s">
        <v>26</v>
      </c>
      <c r="K98" s="790"/>
      <c r="L98" s="791"/>
      <c r="M98" s="790"/>
      <c r="N98" s="792"/>
    </row>
    <row r="99" spans="2:14" ht="12.75" hidden="1">
      <c r="B99" s="782"/>
      <c r="C99" s="782"/>
      <c r="D99" s="782"/>
      <c r="E99" s="774"/>
      <c r="F99" s="783"/>
      <c r="G99" s="776"/>
      <c r="H99" s="776"/>
      <c r="I99" s="784"/>
      <c r="J99" s="789" t="s">
        <v>628</v>
      </c>
      <c r="K99" s="790"/>
      <c r="L99" s="791"/>
      <c r="M99" s="790"/>
      <c r="N99" s="792"/>
    </row>
    <row r="100" spans="2:14" ht="12.75" hidden="1">
      <c r="B100" s="782"/>
      <c r="C100" s="782"/>
      <c r="D100" s="782"/>
      <c r="E100" s="774"/>
      <c r="F100" s="783"/>
      <c r="G100" s="776"/>
      <c r="H100" s="776"/>
      <c r="I100" s="784"/>
      <c r="J100" s="789" t="s">
        <v>629</v>
      </c>
      <c r="K100" s="790"/>
      <c r="L100" s="791"/>
      <c r="M100" s="790"/>
      <c r="N100" s="792"/>
    </row>
    <row r="101" spans="2:14" ht="12.75" hidden="1">
      <c r="B101" s="782"/>
      <c r="C101" s="782"/>
      <c r="D101" s="782"/>
      <c r="E101" s="774"/>
      <c r="F101" s="783"/>
      <c r="G101" s="776"/>
      <c r="H101" s="776"/>
      <c r="I101" s="784"/>
      <c r="J101" s="789" t="s">
        <v>630</v>
      </c>
      <c r="K101" s="790"/>
      <c r="L101" s="791"/>
      <c r="M101" s="790"/>
      <c r="N101" s="792"/>
    </row>
    <row r="102" spans="2:14" ht="12.75" hidden="1">
      <c r="B102" s="782"/>
      <c r="C102" s="782"/>
      <c r="D102" s="782"/>
      <c r="E102" s="774"/>
      <c r="F102" s="794"/>
      <c r="G102" s="776"/>
      <c r="H102" s="776"/>
      <c r="I102" s="795"/>
      <c r="J102" s="796" t="s">
        <v>631</v>
      </c>
      <c r="K102" s="797"/>
      <c r="L102" s="798"/>
      <c r="M102" s="797"/>
      <c r="N102" s="799"/>
    </row>
    <row r="103" spans="1:14" s="711" customFormat="1" ht="11.25">
      <c r="A103" s="802"/>
      <c r="E103" s="803"/>
      <c r="F103" s="803"/>
      <c r="G103" s="804"/>
      <c r="H103" s="804"/>
      <c r="I103" s="805"/>
      <c r="J103" s="806"/>
      <c r="K103" s="807"/>
      <c r="L103" s="808"/>
      <c r="M103" s="807"/>
      <c r="N103" s="807"/>
    </row>
    <row r="104" spans="1:14" s="711" customFormat="1" ht="11.25">
      <c r="A104" s="802"/>
      <c r="E104" s="809"/>
      <c r="F104" s="809"/>
      <c r="G104" s="809"/>
      <c r="H104" s="809"/>
      <c r="I104" s="810"/>
      <c r="J104" s="811"/>
      <c r="K104" s="812"/>
      <c r="L104" s="770"/>
      <c r="M104" s="812"/>
      <c r="N104" s="812"/>
    </row>
    <row r="105" spans="1:14" s="711" customFormat="1" ht="11.25">
      <c r="A105" s="802"/>
      <c r="E105" s="809"/>
      <c r="F105" s="809"/>
      <c r="G105" s="809"/>
      <c r="H105" s="809"/>
      <c r="I105" s="810"/>
      <c r="J105" s="811"/>
      <c r="K105" s="812"/>
      <c r="L105" s="770"/>
      <c r="M105" s="812"/>
      <c r="N105" s="812"/>
    </row>
    <row r="106" spans="1:14" s="711" customFormat="1" ht="11.25">
      <c r="A106" s="802"/>
      <c r="E106" s="809"/>
      <c r="F106" s="809"/>
      <c r="G106" s="809"/>
      <c r="H106" s="809"/>
      <c r="I106" s="810"/>
      <c r="J106" s="811"/>
      <c r="K106" s="812"/>
      <c r="L106" s="770"/>
      <c r="M106" s="812"/>
      <c r="N106" s="812"/>
    </row>
    <row r="107" spans="1:4" ht="11.25">
      <c r="A107" s="802"/>
      <c r="B107" s="711"/>
      <c r="C107" s="711"/>
      <c r="D107" s="711"/>
    </row>
    <row r="108" spans="1:4" ht="11.25">
      <c r="A108" s="802"/>
      <c r="B108" s="711"/>
      <c r="C108" s="711"/>
      <c r="D108" s="711"/>
    </row>
    <row r="109" spans="1:4" ht="11.25">
      <c r="A109" s="802"/>
      <c r="B109" s="711"/>
      <c r="C109" s="711"/>
      <c r="D109" s="711"/>
    </row>
    <row r="110" spans="1:14" ht="11.25">
      <c r="A110" s="802"/>
      <c r="B110" s="711"/>
      <c r="C110" s="711"/>
      <c r="D110" s="711"/>
      <c r="G110" s="717"/>
      <c r="H110" s="717"/>
      <c r="I110" s="813"/>
      <c r="K110" s="813"/>
      <c r="L110" s="814"/>
      <c r="M110" s="813"/>
      <c r="N110" s="813"/>
    </row>
    <row r="111" spans="1:14" ht="11.25">
      <c r="A111" s="802"/>
      <c r="B111" s="711"/>
      <c r="C111" s="711"/>
      <c r="D111" s="711"/>
      <c r="K111" s="813"/>
      <c r="L111" s="814"/>
      <c r="M111" s="813"/>
      <c r="N111" s="813"/>
    </row>
    <row r="112" spans="1:10" ht="11.25">
      <c r="A112" s="802"/>
      <c r="B112" s="711"/>
      <c r="C112" s="711"/>
      <c r="D112" s="711"/>
      <c r="G112" s="815"/>
      <c r="H112" s="815"/>
      <c r="I112" s="816"/>
      <c r="J112" s="817"/>
    </row>
    <row r="113" spans="1:10" ht="11.25">
      <c r="A113" s="802"/>
      <c r="B113" s="711"/>
      <c r="C113" s="711"/>
      <c r="D113" s="711"/>
      <c r="G113" s="815"/>
      <c r="H113" s="815"/>
      <c r="I113" s="816"/>
      <c r="J113" s="817"/>
    </row>
    <row r="114" spans="1:14" s="711" customFormat="1" ht="11.25">
      <c r="A114" s="802"/>
      <c r="E114" s="818"/>
      <c r="F114" s="710"/>
      <c r="G114" s="815"/>
      <c r="H114" s="815"/>
      <c r="I114" s="816"/>
      <c r="J114" s="817"/>
      <c r="K114" s="819"/>
      <c r="L114" s="820"/>
      <c r="M114" s="819"/>
      <c r="N114" s="819"/>
    </row>
    <row r="115" spans="1:15" s="711" customFormat="1" ht="11.25">
      <c r="A115" s="802"/>
      <c r="E115" s="818"/>
      <c r="F115" s="710"/>
      <c r="G115" s="815"/>
      <c r="H115" s="815"/>
      <c r="I115" s="816"/>
      <c r="J115" s="817"/>
      <c r="K115" s="819"/>
      <c r="L115" s="820"/>
      <c r="M115" s="819"/>
      <c r="N115" s="819"/>
      <c r="O115" s="793"/>
    </row>
    <row r="116" spans="1:15" ht="27.75" customHeight="1">
      <c r="A116" s="802"/>
      <c r="B116" s="711"/>
      <c r="C116" s="711"/>
      <c r="D116" s="711"/>
      <c r="E116" s="818"/>
      <c r="G116" s="815"/>
      <c r="H116" s="815"/>
      <c r="I116" s="816"/>
      <c r="J116" s="817"/>
      <c r="O116" s="793"/>
    </row>
    <row r="117" spans="1:15" ht="61.5" customHeight="1">
      <c r="A117" s="802"/>
      <c r="B117" s="821"/>
      <c r="C117" s="711"/>
      <c r="D117" s="793"/>
      <c r="E117" s="818"/>
      <c r="G117" s="815"/>
      <c r="H117" s="815"/>
      <c r="I117" s="816"/>
      <c r="J117" s="817"/>
      <c r="O117" s="793"/>
    </row>
    <row r="118" spans="1:15" ht="11.25">
      <c r="A118" s="802"/>
      <c r="B118" s="711"/>
      <c r="C118" s="711"/>
      <c r="D118" s="793"/>
      <c r="E118" s="818"/>
      <c r="G118" s="815"/>
      <c r="H118" s="815"/>
      <c r="I118" s="816"/>
      <c r="J118" s="817"/>
      <c r="O118" s="793"/>
    </row>
    <row r="119" spans="1:15" ht="16.5" customHeight="1">
      <c r="A119" s="802"/>
      <c r="B119" s="711"/>
      <c r="C119" s="711"/>
      <c r="D119" s="793"/>
      <c r="E119" s="818"/>
      <c r="G119" s="815"/>
      <c r="H119" s="815"/>
      <c r="I119" s="816"/>
      <c r="J119" s="817"/>
      <c r="O119" s="793"/>
    </row>
    <row r="120" spans="1:15" ht="11.25">
      <c r="A120" s="802"/>
      <c r="B120" s="711"/>
      <c r="C120" s="711"/>
      <c r="D120" s="793"/>
      <c r="E120" s="818"/>
      <c r="G120" s="815"/>
      <c r="H120" s="815"/>
      <c r="I120" s="816"/>
      <c r="J120" s="817"/>
      <c r="O120" s="793"/>
    </row>
    <row r="121" spans="1:15" ht="11.25">
      <c r="A121" s="802"/>
      <c r="B121" s="711"/>
      <c r="C121" s="711"/>
      <c r="D121" s="793"/>
      <c r="E121" s="818"/>
      <c r="G121" s="815"/>
      <c r="H121" s="815"/>
      <c r="I121" s="816"/>
      <c r="J121" s="817"/>
      <c r="O121" s="793"/>
    </row>
    <row r="122" spans="1:15" ht="11.25">
      <c r="A122" s="802"/>
      <c r="B122" s="711"/>
      <c r="C122" s="711"/>
      <c r="D122" s="793"/>
      <c r="E122" s="818"/>
      <c r="G122" s="815"/>
      <c r="H122" s="815"/>
      <c r="I122" s="816"/>
      <c r="J122" s="817"/>
      <c r="O122" s="793"/>
    </row>
    <row r="123" spans="1:5" ht="11.25">
      <c r="A123" s="802"/>
      <c r="B123" s="711"/>
      <c r="C123" s="711"/>
      <c r="D123" s="793"/>
      <c r="E123" s="818"/>
    </row>
    <row r="124" spans="1:4" ht="11.25">
      <c r="A124" s="802"/>
      <c r="B124" s="711"/>
      <c r="C124" s="711"/>
      <c r="D124" s="793"/>
    </row>
    <row r="125" spans="1:14" ht="11.25">
      <c r="A125" s="802"/>
      <c r="B125" s="711"/>
      <c r="C125" s="711"/>
      <c r="D125" s="793"/>
      <c r="N125" s="822"/>
    </row>
    <row r="126" spans="1:14" ht="11.25">
      <c r="A126" s="802"/>
      <c r="B126" s="711"/>
      <c r="C126" s="711"/>
      <c r="D126" s="793"/>
      <c r="E126" s="818"/>
      <c r="N126" s="822"/>
    </row>
    <row r="127" spans="1:14" ht="11.25">
      <c r="A127" s="802"/>
      <c r="B127" s="711"/>
      <c r="C127" s="711"/>
      <c r="D127" s="793"/>
      <c r="E127" s="818"/>
      <c r="N127" s="822"/>
    </row>
    <row r="128" spans="1:5" ht="11.25">
      <c r="A128" s="802"/>
      <c r="B128" s="711"/>
      <c r="C128" s="711"/>
      <c r="D128" s="793"/>
      <c r="E128" s="818"/>
    </row>
    <row r="129" spans="1:5" ht="11.25">
      <c r="A129" s="802"/>
      <c r="B129" s="711"/>
      <c r="C129" s="711"/>
      <c r="D129" s="793"/>
      <c r="E129" s="818"/>
    </row>
    <row r="130" spans="1:5" ht="11.25">
      <c r="A130" s="802"/>
      <c r="B130" s="711"/>
      <c r="C130" s="711"/>
      <c r="D130" s="793"/>
      <c r="E130" s="818"/>
    </row>
    <row r="131" spans="1:5" ht="11.25">
      <c r="A131" s="802"/>
      <c r="B131" s="711"/>
      <c r="C131" s="711"/>
      <c r="D131" s="793"/>
      <c r="E131" s="818"/>
    </row>
    <row r="132" spans="1:5" ht="11.25">
      <c r="A132" s="802"/>
      <c r="B132" s="711"/>
      <c r="C132" s="711"/>
      <c r="D132" s="793"/>
      <c r="E132" s="818"/>
    </row>
    <row r="133" spans="1:5" ht="11.25">
      <c r="A133" s="802"/>
      <c r="B133" s="711"/>
      <c r="C133" s="711"/>
      <c r="D133" s="793"/>
      <c r="E133" s="818"/>
    </row>
    <row r="134" spans="1:5" ht="11.25">
      <c r="A134" s="802"/>
      <c r="B134" s="711"/>
      <c r="C134" s="711"/>
      <c r="D134" s="793"/>
      <c r="E134" s="818"/>
    </row>
    <row r="135" spans="1:5" ht="11.25">
      <c r="A135" s="802"/>
      <c r="B135" s="711"/>
      <c r="C135" s="711"/>
      <c r="D135" s="793"/>
      <c r="E135" s="818"/>
    </row>
    <row r="136" spans="1:5" ht="11.25">
      <c r="A136" s="802"/>
      <c r="B136" s="711"/>
      <c r="C136" s="711"/>
      <c r="D136" s="793"/>
      <c r="E136" s="818"/>
    </row>
    <row r="137" spans="1:5" ht="11.25">
      <c r="A137" s="802"/>
      <c r="B137" s="711"/>
      <c r="C137" s="711"/>
      <c r="D137" s="793"/>
      <c r="E137" s="818"/>
    </row>
    <row r="138" spans="1:4" ht="11.25">
      <c r="A138" s="802"/>
      <c r="B138" s="711"/>
      <c r="C138" s="711"/>
      <c r="D138" s="793"/>
    </row>
    <row r="139" spans="1:4" ht="11.25">
      <c r="A139" s="802"/>
      <c r="B139" s="711"/>
      <c r="C139" s="711"/>
      <c r="D139" s="793"/>
    </row>
    <row r="140" spans="1:4" ht="11.25">
      <c r="A140" s="802"/>
      <c r="B140" s="711"/>
      <c r="C140" s="711"/>
      <c r="D140" s="793"/>
    </row>
    <row r="141" spans="1:4" ht="11.25">
      <c r="A141" s="802"/>
      <c r="B141" s="711"/>
      <c r="C141" s="711"/>
      <c r="D141" s="793"/>
    </row>
    <row r="142" spans="1:4" ht="11.25">
      <c r="A142" s="802"/>
      <c r="B142" s="711"/>
      <c r="C142" s="711"/>
      <c r="D142" s="793"/>
    </row>
    <row r="143" spans="1:4" ht="11.25">
      <c r="A143" s="802"/>
      <c r="B143" s="711"/>
      <c r="C143" s="711"/>
      <c r="D143" s="711"/>
    </row>
    <row r="144" spans="1:4" ht="11.25">
      <c r="A144" s="802"/>
      <c r="B144" s="711"/>
      <c r="C144" s="711"/>
      <c r="D144" s="711"/>
    </row>
    <row r="145" spans="1:4" ht="11.25">
      <c r="A145" s="802"/>
      <c r="B145" s="711"/>
      <c r="C145" s="711"/>
      <c r="D145" s="711"/>
    </row>
    <row r="146" spans="1:4" ht="11.25">
      <c r="A146" s="802"/>
      <c r="B146" s="711"/>
      <c r="C146" s="711"/>
      <c r="D146" s="711"/>
    </row>
    <row r="147" spans="1:4" ht="11.25">
      <c r="A147" s="802"/>
      <c r="B147" s="711"/>
      <c r="C147" s="711"/>
      <c r="D147" s="711"/>
    </row>
    <row r="148" spans="1:4" ht="11.25">
      <c r="A148" s="802"/>
      <c r="B148" s="711"/>
      <c r="C148" s="711"/>
      <c r="D148" s="711"/>
    </row>
    <row r="149" spans="1:4" ht="11.25">
      <c r="A149" s="802"/>
      <c r="B149" s="711"/>
      <c r="C149" s="711"/>
      <c r="D149" s="711"/>
    </row>
    <row r="150" spans="1:4" ht="11.25">
      <c r="A150" s="802"/>
      <c r="B150" s="711"/>
      <c r="C150" s="711"/>
      <c r="D150" s="711"/>
    </row>
    <row r="151" spans="1:4" ht="11.25">
      <c r="A151" s="802"/>
      <c r="B151" s="711"/>
      <c r="C151" s="711"/>
      <c r="D151" s="711"/>
    </row>
    <row r="152" spans="1:4" ht="11.25">
      <c r="A152" s="802"/>
      <c r="B152" s="711"/>
      <c r="C152" s="711"/>
      <c r="D152" s="711"/>
    </row>
    <row r="153" spans="1:4" ht="11.25">
      <c r="A153" s="802"/>
      <c r="B153" s="711"/>
      <c r="C153" s="711"/>
      <c r="D153" s="711"/>
    </row>
    <row r="154" spans="1:4" ht="11.25">
      <c r="A154" s="802"/>
      <c r="B154" s="711"/>
      <c r="C154" s="711"/>
      <c r="D154" s="711"/>
    </row>
    <row r="155" spans="1:4" ht="11.25">
      <c r="A155" s="802"/>
      <c r="B155" s="711"/>
      <c r="C155" s="711"/>
      <c r="D155" s="711"/>
    </row>
    <row r="156" spans="1:4" ht="11.25">
      <c r="A156" s="802"/>
      <c r="B156" s="711"/>
      <c r="C156" s="711"/>
      <c r="D156" s="711"/>
    </row>
    <row r="157" spans="1:4" ht="11.25">
      <c r="A157" s="802"/>
      <c r="B157" s="711"/>
      <c r="C157" s="711"/>
      <c r="D157" s="711"/>
    </row>
    <row r="158" spans="1:4" ht="11.25">
      <c r="A158" s="802"/>
      <c r="B158" s="711"/>
      <c r="C158" s="711"/>
      <c r="D158" s="711"/>
    </row>
    <row r="159" spans="1:4" ht="11.25">
      <c r="A159" s="802"/>
      <c r="B159" s="711"/>
      <c r="C159" s="711"/>
      <c r="D159" s="711"/>
    </row>
    <row r="160" spans="1:4" ht="11.25">
      <c r="A160" s="802"/>
      <c r="B160" s="711"/>
      <c r="C160" s="711"/>
      <c r="D160" s="711"/>
    </row>
    <row r="161" spans="1:4" ht="11.25">
      <c r="A161" s="802"/>
      <c r="B161" s="711"/>
      <c r="C161" s="711"/>
      <c r="D161" s="711"/>
    </row>
    <row r="162" spans="1:4" ht="11.25">
      <c r="A162" s="802"/>
      <c r="B162" s="711"/>
      <c r="C162" s="711"/>
      <c r="D162" s="711"/>
    </row>
    <row r="163" spans="1:4" ht="11.25">
      <c r="A163" s="802"/>
      <c r="B163" s="711"/>
      <c r="C163" s="711"/>
      <c r="D163" s="711"/>
    </row>
    <row r="164" spans="1:4" ht="11.25">
      <c r="A164" s="802"/>
      <c r="B164" s="711"/>
      <c r="C164" s="711"/>
      <c r="D164" s="711"/>
    </row>
    <row r="165" spans="1:4" ht="11.25">
      <c r="A165" s="802"/>
      <c r="B165" s="711"/>
      <c r="C165" s="711"/>
      <c r="D165" s="711"/>
    </row>
    <row r="166" spans="1:4" ht="11.25">
      <c r="A166" s="802"/>
      <c r="B166" s="711"/>
      <c r="C166" s="711"/>
      <c r="D166" s="711"/>
    </row>
    <row r="167" spans="1:4" ht="11.25">
      <c r="A167" s="802"/>
      <c r="B167" s="711"/>
      <c r="C167" s="711"/>
      <c r="D167" s="711"/>
    </row>
    <row r="168" spans="1:4" ht="11.25">
      <c r="A168" s="802"/>
      <c r="B168" s="711"/>
      <c r="C168" s="711"/>
      <c r="D168" s="711"/>
    </row>
    <row r="169" spans="1:4" ht="11.25">
      <c r="A169" s="802"/>
      <c r="B169" s="711"/>
      <c r="C169" s="711"/>
      <c r="D169" s="711"/>
    </row>
    <row r="170" spans="1:4" ht="11.25">
      <c r="A170" s="802"/>
      <c r="B170" s="711"/>
      <c r="C170" s="711"/>
      <c r="D170" s="711"/>
    </row>
    <row r="171" spans="1:4" ht="11.25">
      <c r="A171" s="802"/>
      <c r="B171" s="711"/>
      <c r="C171" s="711"/>
      <c r="D171" s="711"/>
    </row>
    <row r="172" spans="1:4" ht="11.25">
      <c r="A172" s="802"/>
      <c r="B172" s="711"/>
      <c r="C172" s="711"/>
      <c r="D172" s="711"/>
    </row>
    <row r="173" spans="1:4" ht="11.25">
      <c r="A173" s="802"/>
      <c r="B173" s="711"/>
      <c r="C173" s="711"/>
      <c r="D173" s="711"/>
    </row>
    <row r="174" spans="1:4" ht="11.25">
      <c r="A174" s="802"/>
      <c r="B174" s="711"/>
      <c r="C174" s="711"/>
      <c r="D174" s="711"/>
    </row>
    <row r="175" spans="1:4" ht="11.25">
      <c r="A175" s="802"/>
      <c r="B175" s="711"/>
      <c r="C175" s="711"/>
      <c r="D175" s="711"/>
    </row>
    <row r="176" spans="1:4" ht="11.25">
      <c r="A176" s="802"/>
      <c r="B176" s="711"/>
      <c r="C176" s="711"/>
      <c r="D176" s="711"/>
    </row>
    <row r="177" spans="1:4" ht="11.25">
      <c r="A177" s="802"/>
      <c r="B177" s="711"/>
      <c r="C177" s="711"/>
      <c r="D177" s="711"/>
    </row>
    <row r="178" spans="1:4" ht="11.25">
      <c r="A178" s="802"/>
      <c r="B178" s="711"/>
      <c r="C178" s="711"/>
      <c r="D178" s="711"/>
    </row>
    <row r="179" spans="1:4" ht="11.25">
      <c r="A179" s="802"/>
      <c r="B179" s="711"/>
      <c r="C179" s="711"/>
      <c r="D179" s="711"/>
    </row>
    <row r="180" spans="1:4" ht="11.25">
      <c r="A180" s="802"/>
      <c r="B180" s="711"/>
      <c r="C180" s="711"/>
      <c r="D180" s="711"/>
    </row>
    <row r="181" spans="1:4" ht="11.25">
      <c r="A181" s="802"/>
      <c r="B181" s="711"/>
      <c r="C181" s="711"/>
      <c r="D181" s="711"/>
    </row>
    <row r="182" spans="1:4" ht="11.25">
      <c r="A182" s="802"/>
      <c r="B182" s="711"/>
      <c r="C182" s="711"/>
      <c r="D182" s="711"/>
    </row>
    <row r="183" spans="1:4" ht="11.25">
      <c r="A183" s="802"/>
      <c r="B183" s="711"/>
      <c r="C183" s="711"/>
      <c r="D183" s="711"/>
    </row>
    <row r="184" spans="1:4" ht="11.25">
      <c r="A184" s="802"/>
      <c r="B184" s="711"/>
      <c r="C184" s="711"/>
      <c r="D184" s="711"/>
    </row>
    <row r="185" spans="1:4" ht="11.25">
      <c r="A185" s="802"/>
      <c r="B185" s="711"/>
      <c r="C185" s="711"/>
      <c r="D185" s="711"/>
    </row>
    <row r="186" spans="1:4" ht="11.25">
      <c r="A186" s="802"/>
      <c r="B186" s="711"/>
      <c r="C186" s="711"/>
      <c r="D186" s="711"/>
    </row>
    <row r="187" spans="1:4" ht="11.25">
      <c r="A187" s="802"/>
      <c r="B187" s="711"/>
      <c r="C187" s="711"/>
      <c r="D187" s="711"/>
    </row>
    <row r="188" spans="1:4" ht="11.25">
      <c r="A188" s="802"/>
      <c r="B188" s="711"/>
      <c r="C188" s="711"/>
      <c r="D188" s="711"/>
    </row>
    <row r="189" spans="1:4" ht="11.25">
      <c r="A189" s="802"/>
      <c r="B189" s="711"/>
      <c r="C189" s="711"/>
      <c r="D189" s="711"/>
    </row>
    <row r="190" spans="1:4" ht="11.25">
      <c r="A190" s="802"/>
      <c r="B190" s="711"/>
      <c r="C190" s="711"/>
      <c r="D190" s="711"/>
    </row>
    <row r="191" spans="1:4" ht="11.25">
      <c r="A191" s="802"/>
      <c r="B191" s="711"/>
      <c r="C191" s="711"/>
      <c r="D191" s="711"/>
    </row>
    <row r="192" spans="1:4" ht="11.25">
      <c r="A192" s="802"/>
      <c r="B192" s="711"/>
      <c r="C192" s="711"/>
      <c r="D192" s="711"/>
    </row>
    <row r="193" spans="1:4" ht="11.25">
      <c r="A193" s="802"/>
      <c r="B193" s="711"/>
      <c r="C193" s="711"/>
      <c r="D193" s="711"/>
    </row>
    <row r="194" spans="1:4" ht="11.25">
      <c r="A194" s="802"/>
      <c r="B194" s="711"/>
      <c r="C194" s="711"/>
      <c r="D194" s="711"/>
    </row>
    <row r="195" spans="1:4" ht="11.25">
      <c r="A195" s="802"/>
      <c r="B195" s="711"/>
      <c r="C195" s="711"/>
      <c r="D195" s="711"/>
    </row>
    <row r="196" spans="1:4" ht="11.25">
      <c r="A196" s="802"/>
      <c r="B196" s="711"/>
      <c r="C196" s="711"/>
      <c r="D196" s="711"/>
    </row>
    <row r="197" spans="1:4" ht="11.25">
      <c r="A197" s="802"/>
      <c r="B197" s="711"/>
      <c r="C197" s="711"/>
      <c r="D197" s="711"/>
    </row>
    <row r="198" spans="1:4" ht="11.25">
      <c r="A198" s="802"/>
      <c r="B198" s="711"/>
      <c r="C198" s="711"/>
      <c r="D198" s="711"/>
    </row>
    <row r="199" spans="1:4" ht="11.25">
      <c r="A199" s="802"/>
      <c r="B199" s="711"/>
      <c r="C199" s="711"/>
      <c r="D199" s="711"/>
    </row>
    <row r="200" spans="1:4" ht="11.25">
      <c r="A200" s="802"/>
      <c r="B200" s="711"/>
      <c r="C200" s="711"/>
      <c r="D200" s="711"/>
    </row>
    <row r="201" spans="1:4" ht="11.25">
      <c r="A201" s="802"/>
      <c r="B201" s="711"/>
      <c r="C201" s="711"/>
      <c r="D201" s="711"/>
    </row>
    <row r="202" spans="1:4" ht="11.25">
      <c r="A202" s="802"/>
      <c r="B202" s="711"/>
      <c r="C202" s="711"/>
      <c r="D202" s="711"/>
    </row>
    <row r="203" spans="1:4" ht="11.25">
      <c r="A203" s="802"/>
      <c r="B203" s="711"/>
      <c r="C203" s="711"/>
      <c r="D203" s="711"/>
    </row>
    <row r="204" spans="1:4" ht="11.25">
      <c r="A204" s="802"/>
      <c r="B204" s="711"/>
      <c r="C204" s="711"/>
      <c r="D204" s="711"/>
    </row>
    <row r="205" spans="1:4" ht="11.25">
      <c r="A205" s="802"/>
      <c r="B205" s="711"/>
      <c r="C205" s="711"/>
      <c r="D205" s="711"/>
    </row>
    <row r="206" spans="1:4" ht="11.25">
      <c r="A206" s="802"/>
      <c r="B206" s="711"/>
      <c r="C206" s="711"/>
      <c r="D206" s="711"/>
    </row>
    <row r="207" spans="1:4" ht="11.25">
      <c r="A207" s="802"/>
      <c r="B207" s="711"/>
      <c r="C207" s="711"/>
      <c r="D207" s="711"/>
    </row>
    <row r="208" spans="1:4" ht="11.25">
      <c r="A208" s="802"/>
      <c r="B208" s="711"/>
      <c r="C208" s="711"/>
      <c r="D208" s="711"/>
    </row>
    <row r="209" spans="1:4" ht="11.25">
      <c r="A209" s="802"/>
      <c r="B209" s="711"/>
      <c r="C209" s="711"/>
      <c r="D209" s="711"/>
    </row>
    <row r="210" spans="1:4" ht="11.25">
      <c r="A210" s="802"/>
      <c r="B210" s="711"/>
      <c r="C210" s="711"/>
      <c r="D210" s="711"/>
    </row>
    <row r="211" spans="1:4" ht="11.25">
      <c r="A211" s="802"/>
      <c r="B211" s="711"/>
      <c r="C211" s="711"/>
      <c r="D211" s="711"/>
    </row>
    <row r="212" spans="1:4" ht="11.25">
      <c r="A212" s="802"/>
      <c r="B212" s="711"/>
      <c r="C212" s="711"/>
      <c r="D212" s="711"/>
    </row>
    <row r="213" spans="1:4" ht="11.25">
      <c r="A213" s="802"/>
      <c r="B213" s="711"/>
      <c r="C213" s="711"/>
      <c r="D213" s="711"/>
    </row>
    <row r="214" spans="1:4" ht="11.25">
      <c r="A214" s="802"/>
      <c r="B214" s="711"/>
      <c r="C214" s="711"/>
      <c r="D214" s="711"/>
    </row>
    <row r="215" spans="1:4" ht="11.25">
      <c r="A215" s="802"/>
      <c r="B215" s="711"/>
      <c r="C215" s="711"/>
      <c r="D215" s="711"/>
    </row>
    <row r="216" spans="1:4" ht="11.25">
      <c r="A216" s="802"/>
      <c r="B216" s="711"/>
      <c r="C216" s="711"/>
      <c r="D216" s="711"/>
    </row>
    <row r="217" spans="1:4" ht="11.25">
      <c r="A217" s="802"/>
      <c r="B217" s="711"/>
      <c r="C217" s="711"/>
      <c r="D217" s="711"/>
    </row>
    <row r="218" spans="1:4" ht="11.25">
      <c r="A218" s="802"/>
      <c r="B218" s="711"/>
      <c r="C218" s="711"/>
      <c r="D218" s="711"/>
    </row>
    <row r="219" spans="1:4" ht="11.25">
      <c r="A219" s="802"/>
      <c r="B219" s="711"/>
      <c r="C219" s="711"/>
      <c r="D219" s="711"/>
    </row>
    <row r="220" spans="1:4" ht="11.25">
      <c r="A220" s="802"/>
      <c r="B220" s="711"/>
      <c r="C220" s="711"/>
      <c r="D220" s="711"/>
    </row>
    <row r="221" spans="1:4" ht="11.25">
      <c r="A221" s="802"/>
      <c r="B221" s="711"/>
      <c r="C221" s="711"/>
      <c r="D221" s="711"/>
    </row>
    <row r="222" spans="1:4" ht="11.25">
      <c r="A222" s="802"/>
      <c r="B222" s="711"/>
      <c r="C222" s="711"/>
      <c r="D222" s="711"/>
    </row>
    <row r="223" spans="1:4" ht="11.25">
      <c r="A223" s="802"/>
      <c r="B223" s="711"/>
      <c r="C223" s="711"/>
      <c r="D223" s="711"/>
    </row>
    <row r="224" spans="1:4" ht="11.25">
      <c r="A224" s="802"/>
      <c r="B224" s="711"/>
      <c r="C224" s="711"/>
      <c r="D224" s="711"/>
    </row>
    <row r="225" spans="1:4" ht="11.25">
      <c r="A225" s="802"/>
      <c r="B225" s="711"/>
      <c r="C225" s="711"/>
      <c r="D225" s="711"/>
    </row>
  </sheetData>
  <mergeCells count="221">
    <mergeCell ref="N1:P1"/>
    <mergeCell ref="E2:M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P4"/>
    <mergeCell ref="A7:A10"/>
    <mergeCell ref="B7:B10"/>
    <mergeCell ref="C7:C10"/>
    <mergeCell ref="D7:D10"/>
    <mergeCell ref="E7:E10"/>
    <mergeCell ref="F7:F10"/>
    <mergeCell ref="G7:G10"/>
    <mergeCell ref="H7:H10"/>
    <mergeCell ref="A11:A14"/>
    <mergeCell ref="B11:B14"/>
    <mergeCell ref="C11:C14"/>
    <mergeCell ref="D11:D14"/>
    <mergeCell ref="E11:E14"/>
    <mergeCell ref="F11:F14"/>
    <mergeCell ref="G11:G14"/>
    <mergeCell ref="H11:H14"/>
    <mergeCell ref="A15:A18"/>
    <mergeCell ref="B15:B18"/>
    <mergeCell ref="C15:C18"/>
    <mergeCell ref="D15:D18"/>
    <mergeCell ref="E15:E18"/>
    <mergeCell ref="F15:F18"/>
    <mergeCell ref="G15:G18"/>
    <mergeCell ref="H15:H18"/>
    <mergeCell ref="A19:A22"/>
    <mergeCell ref="B19:B22"/>
    <mergeCell ref="C19:C22"/>
    <mergeCell ref="D19:D22"/>
    <mergeCell ref="E19:E22"/>
    <mergeCell ref="F19:F22"/>
    <mergeCell ref="G19:G22"/>
    <mergeCell ref="H19:H22"/>
    <mergeCell ref="A23:A26"/>
    <mergeCell ref="B23:B26"/>
    <mergeCell ref="C23:C26"/>
    <mergeCell ref="D23:D26"/>
    <mergeCell ref="E23:E26"/>
    <mergeCell ref="F23:F26"/>
    <mergeCell ref="G23:G26"/>
    <mergeCell ref="H23:H26"/>
    <mergeCell ref="A27:N27"/>
    <mergeCell ref="A28:A31"/>
    <mergeCell ref="B28:B31"/>
    <mergeCell ref="C28:C31"/>
    <mergeCell ref="D28:D31"/>
    <mergeCell ref="E28:E31"/>
    <mergeCell ref="F28:F31"/>
    <mergeCell ref="G28:G31"/>
    <mergeCell ref="H28:H31"/>
    <mergeCell ref="A32:A35"/>
    <mergeCell ref="B32:B35"/>
    <mergeCell ref="C32:C35"/>
    <mergeCell ref="D32:D35"/>
    <mergeCell ref="E32:E35"/>
    <mergeCell ref="F32:F35"/>
    <mergeCell ref="G32:G35"/>
    <mergeCell ref="H32:H35"/>
    <mergeCell ref="A36:A39"/>
    <mergeCell ref="B36:B39"/>
    <mergeCell ref="C36:C39"/>
    <mergeCell ref="D36:D39"/>
    <mergeCell ref="E36:E39"/>
    <mergeCell ref="F36:F39"/>
    <mergeCell ref="G36:G39"/>
    <mergeCell ref="H36:H39"/>
    <mergeCell ref="A40:A43"/>
    <mergeCell ref="B40:B43"/>
    <mergeCell ref="C40:C43"/>
    <mergeCell ref="D40:D43"/>
    <mergeCell ref="E40:E43"/>
    <mergeCell ref="F40:F43"/>
    <mergeCell ref="G40:G43"/>
    <mergeCell ref="H40:H43"/>
    <mergeCell ref="A44:A47"/>
    <mergeCell ref="B44:B47"/>
    <mergeCell ref="C44:C47"/>
    <mergeCell ref="D44:D47"/>
    <mergeCell ref="E44:E47"/>
    <mergeCell ref="F44:F47"/>
    <mergeCell ref="G44:G47"/>
    <mergeCell ref="H44:H47"/>
    <mergeCell ref="A48:A51"/>
    <mergeCell ref="B48:B51"/>
    <mergeCell ref="C48:C51"/>
    <mergeCell ref="D48:D51"/>
    <mergeCell ref="E48:E51"/>
    <mergeCell ref="F48:F51"/>
    <mergeCell ref="G48:G51"/>
    <mergeCell ref="H48:H51"/>
    <mergeCell ref="A52:A55"/>
    <mergeCell ref="B52:B55"/>
    <mergeCell ref="C52:C55"/>
    <mergeCell ref="D52:D53"/>
    <mergeCell ref="E52:E55"/>
    <mergeCell ref="F52:F55"/>
    <mergeCell ref="G52:G55"/>
    <mergeCell ref="H52:H55"/>
    <mergeCell ref="D54:D55"/>
    <mergeCell ref="A56:A59"/>
    <mergeCell ref="B56:B59"/>
    <mergeCell ref="C56:C59"/>
    <mergeCell ref="D56:D59"/>
    <mergeCell ref="E56:E59"/>
    <mergeCell ref="F56:F59"/>
    <mergeCell ref="G56:G59"/>
    <mergeCell ref="H56:H59"/>
    <mergeCell ref="A60:N60"/>
    <mergeCell ref="A61:A64"/>
    <mergeCell ref="B61:B64"/>
    <mergeCell ref="C61:C64"/>
    <mergeCell ref="D61:D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S69:S72"/>
    <mergeCell ref="U69:U72"/>
    <mergeCell ref="V69:V72"/>
    <mergeCell ref="AI69:AI72"/>
    <mergeCell ref="AK69:AK72"/>
    <mergeCell ref="AL69:AL72"/>
    <mergeCell ref="AY69:AY72"/>
    <mergeCell ref="BA69:BA72"/>
    <mergeCell ref="BB69:BB72"/>
    <mergeCell ref="BO69:BO72"/>
    <mergeCell ref="BQ69:BQ72"/>
    <mergeCell ref="BR69:BR72"/>
    <mergeCell ref="CE69:CE72"/>
    <mergeCell ref="CG69:CG72"/>
    <mergeCell ref="CH69:CH72"/>
    <mergeCell ref="CU69:CU72"/>
    <mergeCell ref="CW69:CW72"/>
    <mergeCell ref="CX69:CX72"/>
    <mergeCell ref="DK69:DK72"/>
    <mergeCell ref="DM69:DM72"/>
    <mergeCell ref="DN69:DN72"/>
    <mergeCell ref="EA69:EA72"/>
    <mergeCell ref="EC69:EC72"/>
    <mergeCell ref="ED69:ED72"/>
    <mergeCell ref="EQ69:EQ72"/>
    <mergeCell ref="ES69:ES72"/>
    <mergeCell ref="ET69:ET72"/>
    <mergeCell ref="FG69:FG72"/>
    <mergeCell ref="FI69:FI72"/>
    <mergeCell ref="FJ69:FJ72"/>
    <mergeCell ref="FW69:FW72"/>
    <mergeCell ref="FY69:FY72"/>
    <mergeCell ref="FZ69:FZ72"/>
    <mergeCell ref="GM69:GM72"/>
    <mergeCell ref="GO69:GO72"/>
    <mergeCell ref="GP69:GP72"/>
    <mergeCell ref="HC69:HC72"/>
    <mergeCell ref="HE69:HE72"/>
    <mergeCell ref="HF69:HF72"/>
    <mergeCell ref="HS69:HS72"/>
    <mergeCell ref="HU69:HU72"/>
    <mergeCell ref="HV69:HV72"/>
    <mergeCell ref="II69:II72"/>
    <mergeCell ref="IK69:IK72"/>
    <mergeCell ref="IL69:IL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E85:E93"/>
    <mergeCell ref="G85:G93"/>
    <mergeCell ref="H85:H93"/>
    <mergeCell ref="E94:E102"/>
    <mergeCell ref="G94:G102"/>
    <mergeCell ref="H94:H102"/>
    <mergeCell ref="G103:H103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6"/>
  <rowBreaks count="2" manualBreakCount="2">
    <brk id="31" max="255" man="1"/>
    <brk id="6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showGridLines="0" defaultGridColor="0" view="pageBreakPreview" zoomScale="80" zoomScaleSheetLayoutView="80" colorId="15" workbookViewId="0" topLeftCell="A1">
      <selection activeCell="F21" activeCellId="1" sqref="A1:E27 F21"/>
    </sheetView>
  </sheetViews>
  <sheetFormatPr defaultColWidth="9.00390625" defaultRowHeight="12.75"/>
  <cols>
    <col min="1" max="1" width="5.25390625" style="198" customWidth="1"/>
    <col min="2" max="2" width="5.25390625" style="223" customWidth="1"/>
    <col min="3" max="3" width="53.625" style="198" customWidth="1"/>
    <col min="4" max="4" width="15.875" style="823" customWidth="1"/>
    <col min="5" max="5" width="12.75390625" style="198" customWidth="1"/>
    <col min="6" max="16384" width="9.125" style="198" customWidth="1"/>
  </cols>
  <sheetData>
    <row r="1" spans="4:5" ht="32.25" customHeight="1">
      <c r="D1" s="824" t="s">
        <v>632</v>
      </c>
      <c r="E1" s="824"/>
    </row>
    <row r="2" spans="4:5" ht="15">
      <c r="D2" s="825"/>
      <c r="E2"/>
    </row>
    <row r="3" spans="1:11" ht="32.25" customHeight="1">
      <c r="A3" s="116" t="s">
        <v>633</v>
      </c>
      <c r="B3" s="116"/>
      <c r="C3" s="116"/>
      <c r="D3" s="116"/>
      <c r="E3" s="116"/>
      <c r="F3" s="116"/>
      <c r="G3" s="661"/>
      <c r="H3" s="826"/>
      <c r="I3" s="661"/>
      <c r="J3" s="661"/>
      <c r="K3" s="661"/>
    </row>
    <row r="4" ht="18" customHeight="1">
      <c r="D4" s="827"/>
    </row>
    <row r="5" spans="1:4" ht="18" customHeight="1">
      <c r="A5" s="828"/>
      <c r="B5" s="829"/>
      <c r="C5" s="828"/>
      <c r="D5" s="830"/>
    </row>
    <row r="6" spans="1:4" ht="18" customHeight="1">
      <c r="A6" s="831" t="s">
        <v>634</v>
      </c>
      <c r="B6" s="832"/>
      <c r="C6" s="833"/>
      <c r="D6" s="834"/>
    </row>
    <row r="7" spans="1:9" ht="18" customHeight="1">
      <c r="A7" s="831" t="s">
        <v>635</v>
      </c>
      <c r="B7" s="831"/>
      <c r="C7" s="831"/>
      <c r="D7" s="831"/>
      <c r="E7" s="835"/>
      <c r="F7" s="835"/>
      <c r="G7" s="835"/>
      <c r="H7" s="835"/>
      <c r="I7" s="835"/>
    </row>
    <row r="8" spans="1:9" ht="18" customHeight="1">
      <c r="A8" s="836"/>
      <c r="B8" s="837"/>
      <c r="C8" s="838"/>
      <c r="D8" s="839" t="s">
        <v>2</v>
      </c>
      <c r="E8" s="835"/>
      <c r="F8" s="835"/>
      <c r="G8" s="835"/>
      <c r="H8" s="835"/>
      <c r="I8" s="835"/>
    </row>
    <row r="9" spans="1:9" ht="32.25" customHeight="1">
      <c r="A9" s="840" t="s">
        <v>558</v>
      </c>
      <c r="B9" s="841" t="s">
        <v>33</v>
      </c>
      <c r="C9" s="840" t="s">
        <v>636</v>
      </c>
      <c r="D9" s="842" t="s">
        <v>251</v>
      </c>
      <c r="E9" s="840" t="s">
        <v>6</v>
      </c>
      <c r="F9" s="840" t="s">
        <v>637</v>
      </c>
      <c r="G9" s="835"/>
      <c r="H9" s="835"/>
      <c r="I9" s="835"/>
    </row>
    <row r="10" spans="1:9" ht="18" customHeight="1">
      <c r="A10" s="509" t="s">
        <v>638</v>
      </c>
      <c r="B10" s="206" t="s">
        <v>639</v>
      </c>
      <c r="C10" s="843" t="s">
        <v>640</v>
      </c>
      <c r="D10" s="844">
        <v>16000</v>
      </c>
      <c r="E10" s="57">
        <v>23054.23</v>
      </c>
      <c r="F10" s="55">
        <f>(E10/D10)*100</f>
        <v>144.08893750000001</v>
      </c>
      <c r="G10" s="835"/>
      <c r="H10" s="835"/>
      <c r="I10" s="835"/>
    </row>
    <row r="11" spans="1:9" ht="18" customHeight="1">
      <c r="A11" s="509" t="s">
        <v>641</v>
      </c>
      <c r="B11" s="206" t="s">
        <v>639</v>
      </c>
      <c r="C11" s="843" t="s">
        <v>642</v>
      </c>
      <c r="D11" s="844">
        <f>SUM(D12:D14)</f>
        <v>85500</v>
      </c>
      <c r="E11" s="57">
        <f>SUM(E12:E14)</f>
        <v>50064.82</v>
      </c>
      <c r="F11" s="55">
        <f>(E11/D11)*100</f>
        <v>58.55534502923977</v>
      </c>
      <c r="G11" s="835"/>
      <c r="H11" s="835"/>
      <c r="I11" s="835"/>
    </row>
    <row r="12" spans="1:9" ht="27.75" customHeight="1">
      <c r="A12" s="508" t="s">
        <v>570</v>
      </c>
      <c r="B12" s="212" t="s">
        <v>65</v>
      </c>
      <c r="C12" s="845" t="s">
        <v>643</v>
      </c>
      <c r="D12" s="846">
        <v>2000</v>
      </c>
      <c r="E12" s="62">
        <v>8566.88</v>
      </c>
      <c r="F12" s="60">
        <f>(E12/D12)*100</f>
        <v>428.344</v>
      </c>
      <c r="G12" s="835"/>
      <c r="H12" s="835"/>
      <c r="I12" s="835"/>
    </row>
    <row r="13" spans="1:9" ht="18" customHeight="1">
      <c r="A13" s="508" t="s">
        <v>571</v>
      </c>
      <c r="B13" s="212" t="s">
        <v>94</v>
      </c>
      <c r="C13" s="845" t="s">
        <v>106</v>
      </c>
      <c r="D13" s="846">
        <v>83000</v>
      </c>
      <c r="E13" s="62">
        <v>40154.18</v>
      </c>
      <c r="F13" s="60">
        <f>(E13/D13)*100</f>
        <v>48.378530120481926</v>
      </c>
      <c r="G13" s="835"/>
      <c r="H13" s="835"/>
      <c r="I13" s="835"/>
    </row>
    <row r="14" spans="1:9" ht="18" customHeight="1">
      <c r="A14" s="508" t="s">
        <v>572</v>
      </c>
      <c r="B14" s="212" t="s">
        <v>119</v>
      </c>
      <c r="C14" s="845" t="s">
        <v>120</v>
      </c>
      <c r="D14" s="846">
        <v>500</v>
      </c>
      <c r="E14" s="62">
        <v>1343.76</v>
      </c>
      <c r="F14" s="60">
        <f>(E14/D14)*100</f>
        <v>268.752</v>
      </c>
      <c r="G14" s="835"/>
      <c r="H14" s="835"/>
      <c r="I14" s="835"/>
    </row>
    <row r="15" spans="1:9" ht="18" customHeight="1">
      <c r="A15" s="509" t="s">
        <v>644</v>
      </c>
      <c r="B15" s="206" t="s">
        <v>639</v>
      </c>
      <c r="C15" s="843" t="s">
        <v>645</v>
      </c>
      <c r="D15" s="844">
        <f>D16</f>
        <v>101500</v>
      </c>
      <c r="E15" s="57">
        <f>E16</f>
        <v>17150.670000000002</v>
      </c>
      <c r="F15" s="55">
        <f>(E15/D15)*100</f>
        <v>16.8972118226601</v>
      </c>
      <c r="G15" s="835"/>
      <c r="H15" s="835"/>
      <c r="I15" s="835"/>
    </row>
    <row r="16" spans="1:9" ht="18" customHeight="1">
      <c r="A16" s="508" t="s">
        <v>570</v>
      </c>
      <c r="B16" s="212" t="s">
        <v>639</v>
      </c>
      <c r="C16" s="845" t="s">
        <v>26</v>
      </c>
      <c r="D16" s="846">
        <f>D17+D19+D20+D18</f>
        <v>101500</v>
      </c>
      <c r="E16" s="62">
        <f>E17+E19+E20+E18</f>
        <v>17150.670000000002</v>
      </c>
      <c r="F16" s="60">
        <f>(E16/D16)*100</f>
        <v>16.8972118226601</v>
      </c>
      <c r="G16" s="835"/>
      <c r="H16" s="835"/>
      <c r="I16" s="835"/>
    </row>
    <row r="17" spans="1:9" ht="18" customHeight="1">
      <c r="A17" s="508"/>
      <c r="B17" s="212" t="s">
        <v>646</v>
      </c>
      <c r="C17" s="845" t="s">
        <v>318</v>
      </c>
      <c r="D17" s="846">
        <v>19500</v>
      </c>
      <c r="E17" s="62">
        <v>8961.09</v>
      </c>
      <c r="F17" s="60">
        <f>(E17/D17)*100</f>
        <v>45.954307692307694</v>
      </c>
      <c r="G17" s="835"/>
      <c r="H17" s="835"/>
      <c r="I17" s="835"/>
    </row>
    <row r="18" spans="1:9" ht="18" customHeight="1">
      <c r="A18" s="508"/>
      <c r="B18" s="212" t="s">
        <v>647</v>
      </c>
      <c r="C18" s="845" t="s">
        <v>319</v>
      </c>
      <c r="D18" s="846">
        <v>3000</v>
      </c>
      <c r="E18" s="62">
        <v>1138.79</v>
      </c>
      <c r="F18" s="60">
        <f>(E18/D18)*100</f>
        <v>37.959666666666664</v>
      </c>
      <c r="G18" s="835"/>
      <c r="H18" s="835"/>
      <c r="I18" s="835"/>
    </row>
    <row r="19" spans="1:9" ht="18" customHeight="1">
      <c r="A19" s="508"/>
      <c r="B19" s="212" t="s">
        <v>648</v>
      </c>
      <c r="C19" s="845" t="s">
        <v>366</v>
      </c>
      <c r="D19" s="846">
        <v>70000</v>
      </c>
      <c r="E19" s="62">
        <v>7050.79</v>
      </c>
      <c r="F19" s="60">
        <f>(E19/D19)*100</f>
        <v>10.072557142857143</v>
      </c>
      <c r="G19" s="835"/>
      <c r="H19" s="835"/>
      <c r="I19" s="835"/>
    </row>
    <row r="20" spans="1:9" ht="18" customHeight="1">
      <c r="A20" s="508"/>
      <c r="B20" s="212" t="s">
        <v>649</v>
      </c>
      <c r="C20" s="845" t="s">
        <v>277</v>
      </c>
      <c r="D20" s="846">
        <v>9000</v>
      </c>
      <c r="E20" s="62">
        <v>0</v>
      </c>
      <c r="F20" s="60">
        <f>(E20/D20)*100</f>
        <v>0</v>
      </c>
      <c r="G20" s="835"/>
      <c r="H20" s="835"/>
      <c r="I20" s="835"/>
    </row>
    <row r="21" spans="1:9" ht="18" customHeight="1">
      <c r="A21" s="509" t="s">
        <v>650</v>
      </c>
      <c r="B21" s="206" t="s">
        <v>639</v>
      </c>
      <c r="C21" s="843" t="s">
        <v>651</v>
      </c>
      <c r="D21" s="844">
        <f>D10+D11-D15</f>
        <v>0</v>
      </c>
      <c r="E21" s="57">
        <f>E10+E11-E15</f>
        <v>55968.380000000005</v>
      </c>
      <c r="F21" s="847"/>
      <c r="G21" s="835"/>
      <c r="H21" s="835"/>
      <c r="I21" s="835"/>
    </row>
    <row r="22" spans="1:9" ht="18" customHeight="1">
      <c r="A22" s="835"/>
      <c r="B22" s="848"/>
      <c r="C22" s="835"/>
      <c r="E22" s="835"/>
      <c r="F22" s="835"/>
      <c r="G22" s="835"/>
      <c r="H22" s="835"/>
      <c r="I22" s="835"/>
    </row>
    <row r="23" spans="1:9" ht="15">
      <c r="A23" s="835"/>
      <c r="B23" s="848"/>
      <c r="C23" s="835"/>
      <c r="E23" s="835"/>
      <c r="F23" s="835"/>
      <c r="G23" s="835"/>
      <c r="H23" s="835"/>
      <c r="I23" s="835"/>
    </row>
    <row r="24" spans="1:9" ht="15">
      <c r="A24" s="835"/>
      <c r="B24" s="848"/>
      <c r="C24" s="835"/>
      <c r="E24" s="835"/>
      <c r="F24" s="835"/>
      <c r="G24" s="835"/>
      <c r="H24" s="835"/>
      <c r="I24" s="835"/>
    </row>
    <row r="25" spans="1:9" ht="15">
      <c r="A25" s="835"/>
      <c r="B25" s="848"/>
      <c r="C25" s="835"/>
      <c r="E25" s="835"/>
      <c r="F25" s="835"/>
      <c r="G25" s="835"/>
      <c r="H25" s="835"/>
      <c r="I25" s="835"/>
    </row>
    <row r="26" spans="1:9" ht="15">
      <c r="A26" s="835"/>
      <c r="B26" s="848"/>
      <c r="C26" s="835"/>
      <c r="E26" s="835"/>
      <c r="F26" s="835"/>
      <c r="G26" s="835"/>
      <c r="H26" s="835"/>
      <c r="I26" s="835"/>
    </row>
    <row r="27" spans="1:9" ht="15">
      <c r="A27" s="835"/>
      <c r="B27" s="848"/>
      <c r="C27" s="835"/>
      <c r="E27" s="835"/>
      <c r="F27" s="835"/>
      <c r="G27" s="835"/>
      <c r="H27" s="835"/>
      <c r="I27" s="835"/>
    </row>
  </sheetData>
  <mergeCells count="3">
    <mergeCell ref="D1:E1"/>
    <mergeCell ref="A3:F3"/>
    <mergeCell ref="A7:D7"/>
  </mergeCells>
  <printOptions/>
  <pageMargins left="0.7875" right="0.7875" top="0.7875" bottom="0.7875" header="0.5118055555555555" footer="0.5118055555555555"/>
  <pageSetup horizontalDpi="300" verticalDpi="300" orientation="portrait" paperSize="9" scale="8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8"/>
  <sheetViews>
    <sheetView showGridLines="0" defaultGridColor="0" view="pageBreakPreview" zoomScale="80" zoomScaleSheetLayoutView="80" colorId="15" workbookViewId="0" topLeftCell="A1">
      <selection activeCell="K17" activeCellId="1" sqref="A1:E27 K17"/>
    </sheetView>
  </sheetViews>
  <sheetFormatPr defaultColWidth="9.00390625" defaultRowHeight="12.75"/>
  <cols>
    <col min="1" max="1" width="4.75390625" style="690" customWidth="1"/>
    <col min="2" max="2" width="37.875" style="690" customWidth="1"/>
    <col min="3" max="3" width="11.00390625" style="691" customWidth="1"/>
    <col min="4" max="4" width="10.75390625" style="691" customWidth="1"/>
    <col min="5" max="5" width="10.25390625" style="691" customWidth="1"/>
    <col min="6" max="6" width="8.75390625" style="691" customWidth="1"/>
    <col min="7" max="7" width="10.875" style="691" customWidth="1"/>
    <col min="8" max="8" width="9.75390625" style="691" customWidth="1"/>
    <col min="9" max="9" width="10.50390625" style="691" customWidth="1"/>
    <col min="10" max="10" width="10.75390625" style="691" customWidth="1"/>
    <col min="11" max="11" width="14.25390625" style="690" customWidth="1"/>
    <col min="12" max="16384" width="9.00390625" style="690" customWidth="1"/>
  </cols>
  <sheetData>
    <row r="1" spans="10:11" ht="32.25" customHeight="1">
      <c r="J1" s="824" t="s">
        <v>652</v>
      </c>
      <c r="K1" s="824"/>
    </row>
    <row r="2" spans="1:11" ht="48" customHeight="1">
      <c r="A2" s="116" t="s">
        <v>653</v>
      </c>
      <c r="B2" s="116"/>
      <c r="C2" s="116"/>
      <c r="D2" s="116"/>
      <c r="E2" s="116"/>
      <c r="F2" s="116"/>
      <c r="G2" s="116"/>
      <c r="H2" s="116"/>
      <c r="I2" s="116"/>
      <c r="J2" s="116"/>
      <c r="K2" s="849"/>
    </row>
    <row r="3" spans="1:11" ht="9.75" customHeight="1">
      <c r="A3" s="198"/>
      <c r="B3" s="198"/>
      <c r="C3" s="850"/>
      <c r="D3" s="850"/>
      <c r="E3" s="850"/>
      <c r="F3" s="850"/>
      <c r="G3" s="850"/>
      <c r="H3" s="850"/>
      <c r="I3" s="850"/>
      <c r="K3" s="851" t="s">
        <v>2</v>
      </c>
    </row>
    <row r="4" spans="1:11" ht="30" customHeight="1">
      <c r="A4" s="288"/>
      <c r="B4" s="288" t="s">
        <v>636</v>
      </c>
      <c r="C4" s="498" t="s">
        <v>640</v>
      </c>
      <c r="D4" s="498" t="s">
        <v>642</v>
      </c>
      <c r="E4" s="498"/>
      <c r="F4" s="498"/>
      <c r="G4" s="498"/>
      <c r="H4" s="498" t="s">
        <v>645</v>
      </c>
      <c r="I4" s="498"/>
      <c r="J4" s="498" t="s">
        <v>651</v>
      </c>
      <c r="K4" s="201" t="s">
        <v>654</v>
      </c>
    </row>
    <row r="5" spans="1:11" ht="12" customHeight="1">
      <c r="A5" s="288"/>
      <c r="B5" s="288"/>
      <c r="C5" s="498"/>
      <c r="D5" s="498" t="s">
        <v>624</v>
      </c>
      <c r="E5" s="852" t="s">
        <v>254</v>
      </c>
      <c r="F5" s="852"/>
      <c r="G5" s="852"/>
      <c r="H5" s="498" t="s">
        <v>624</v>
      </c>
      <c r="I5" s="498" t="s">
        <v>655</v>
      </c>
      <c r="J5" s="498"/>
      <c r="K5" s="201"/>
    </row>
    <row r="6" spans="1:11" ht="18" customHeight="1">
      <c r="A6" s="288"/>
      <c r="B6" s="288"/>
      <c r="C6" s="498"/>
      <c r="D6" s="498"/>
      <c r="E6" s="498" t="s">
        <v>656</v>
      </c>
      <c r="F6" s="852" t="s">
        <v>252</v>
      </c>
      <c r="G6" s="852"/>
      <c r="H6" s="498"/>
      <c r="I6" s="498"/>
      <c r="J6" s="498"/>
      <c r="K6" s="201"/>
    </row>
    <row r="7" spans="1:11" ht="42" customHeight="1">
      <c r="A7" s="288"/>
      <c r="B7" s="288"/>
      <c r="C7" s="498"/>
      <c r="D7" s="498"/>
      <c r="E7" s="498"/>
      <c r="F7" s="498" t="s">
        <v>657</v>
      </c>
      <c r="G7" s="498" t="s">
        <v>658</v>
      </c>
      <c r="H7" s="498"/>
      <c r="I7" s="498"/>
      <c r="J7" s="498"/>
      <c r="K7" s="201"/>
    </row>
    <row r="8" spans="1:11" ht="12.75" customHeight="1">
      <c r="A8" s="508">
        <v>1</v>
      </c>
      <c r="B8" s="508">
        <v>2</v>
      </c>
      <c r="C8" s="853">
        <v>3</v>
      </c>
      <c r="D8" s="853">
        <v>4</v>
      </c>
      <c r="E8" s="853">
        <v>25</v>
      </c>
      <c r="F8" s="853">
        <v>6</v>
      </c>
      <c r="G8" s="853">
        <v>7</v>
      </c>
      <c r="H8" s="853">
        <v>8</v>
      </c>
      <c r="I8" s="853">
        <v>9</v>
      </c>
      <c r="J8" s="853">
        <v>10</v>
      </c>
      <c r="K8" s="508">
        <v>11</v>
      </c>
    </row>
    <row r="9" spans="1:11" ht="29.25" customHeight="1">
      <c r="A9" s="509" t="s">
        <v>659</v>
      </c>
      <c r="B9" s="207" t="s">
        <v>660</v>
      </c>
      <c r="C9" s="231"/>
      <c r="D9" s="231"/>
      <c r="E9" s="853" t="s">
        <v>639</v>
      </c>
      <c r="F9" s="853" t="s">
        <v>639</v>
      </c>
      <c r="G9" s="853" t="s">
        <v>639</v>
      </c>
      <c r="H9" s="231"/>
      <c r="I9" s="853" t="s">
        <v>639</v>
      </c>
      <c r="J9" s="231"/>
      <c r="K9" s="854"/>
    </row>
    <row r="10" spans="1:11" ht="19.5" customHeight="1">
      <c r="A10" s="854"/>
      <c r="B10" s="855" t="s">
        <v>252</v>
      </c>
      <c r="C10" s="216">
        <f>SUM(C11:C16)</f>
        <v>27902.059999999998</v>
      </c>
      <c r="D10" s="216">
        <f>SUM(D11:D16)</f>
        <v>7688</v>
      </c>
      <c r="E10" s="216">
        <f>SUM(E11:E16)</f>
        <v>0</v>
      </c>
      <c r="F10" s="216">
        <f>SUM(F11:F16)</f>
        <v>0</v>
      </c>
      <c r="G10" s="847">
        <f>SUM(G11:G16)</f>
        <v>0</v>
      </c>
      <c r="H10" s="216">
        <f>SUM(H11:H16)</f>
        <v>9843.740000000002</v>
      </c>
      <c r="I10" s="216">
        <f>SUM(I11:I16)</f>
        <v>0</v>
      </c>
      <c r="J10" s="216">
        <f>SUM(J11:J16)</f>
        <v>25746.32</v>
      </c>
      <c r="K10" s="854"/>
    </row>
    <row r="11" spans="1:11" ht="19.5" customHeight="1">
      <c r="A11" s="854"/>
      <c r="B11" s="856" t="s">
        <v>661</v>
      </c>
      <c r="C11" s="216">
        <v>10379.95</v>
      </c>
      <c r="D11" s="216">
        <v>1897</v>
      </c>
      <c r="E11" s="847" t="s">
        <v>639</v>
      </c>
      <c r="F11" s="847">
        <f>SUM(F12)</f>
        <v>0</v>
      </c>
      <c r="G11" s="847" t="s">
        <v>639</v>
      </c>
      <c r="H11" s="216">
        <v>278.79</v>
      </c>
      <c r="I11" s="847" t="s">
        <v>639</v>
      </c>
      <c r="J11" s="216">
        <f>C11+D11-H11</f>
        <v>11998.16</v>
      </c>
      <c r="K11" s="854"/>
    </row>
    <row r="12" spans="1:11" ht="19.5" customHeight="1">
      <c r="A12" s="854"/>
      <c r="B12" s="856" t="s">
        <v>662</v>
      </c>
      <c r="C12" s="216">
        <v>1547.27</v>
      </c>
      <c r="D12" s="216">
        <v>0</v>
      </c>
      <c r="E12" s="847" t="s">
        <v>639</v>
      </c>
      <c r="F12" s="847">
        <f>SUM(F13)</f>
        <v>0</v>
      </c>
      <c r="G12" s="847" t="s">
        <v>639</v>
      </c>
      <c r="H12" s="216">
        <v>30</v>
      </c>
      <c r="I12" s="847" t="s">
        <v>639</v>
      </c>
      <c r="J12" s="216">
        <f>C12+D12-H12</f>
        <v>1517.27</v>
      </c>
      <c r="K12" s="854"/>
    </row>
    <row r="13" spans="1:11" ht="19.5" customHeight="1">
      <c r="A13" s="854"/>
      <c r="B13" s="856" t="s">
        <v>663</v>
      </c>
      <c r="C13" s="216">
        <v>7477.86</v>
      </c>
      <c r="D13" s="216">
        <v>600</v>
      </c>
      <c r="E13" s="847" t="s">
        <v>639</v>
      </c>
      <c r="F13" s="847" t="s">
        <v>639</v>
      </c>
      <c r="G13" s="847" t="s">
        <v>639</v>
      </c>
      <c r="H13" s="216">
        <v>3497.94</v>
      </c>
      <c r="I13" s="847" t="s">
        <v>639</v>
      </c>
      <c r="J13" s="216">
        <f>C13+D13-H13</f>
        <v>4579.92</v>
      </c>
      <c r="K13" s="854"/>
    </row>
    <row r="14" spans="1:11" ht="19.5" customHeight="1">
      <c r="A14" s="854"/>
      <c r="B14" s="856" t="s">
        <v>664</v>
      </c>
      <c r="C14" s="216">
        <v>5892.73</v>
      </c>
      <c r="D14" s="216">
        <v>5041</v>
      </c>
      <c r="E14" s="847" t="s">
        <v>639</v>
      </c>
      <c r="F14" s="847" t="s">
        <v>639</v>
      </c>
      <c r="G14" s="847" t="s">
        <v>639</v>
      </c>
      <c r="H14" s="216">
        <v>5083.13</v>
      </c>
      <c r="I14" s="847" t="s">
        <v>639</v>
      </c>
      <c r="J14" s="216">
        <f>C14+D14-H14</f>
        <v>5850.599999999999</v>
      </c>
      <c r="K14" s="854"/>
    </row>
    <row r="15" spans="1:11" ht="19.5" customHeight="1">
      <c r="A15" s="854"/>
      <c r="B15" s="856" t="s">
        <v>665</v>
      </c>
      <c r="C15" s="216">
        <v>2592.86</v>
      </c>
      <c r="D15" s="216">
        <v>20</v>
      </c>
      <c r="E15" s="847" t="s">
        <v>639</v>
      </c>
      <c r="F15" s="847" t="s">
        <v>639</v>
      </c>
      <c r="G15" s="847" t="s">
        <v>639</v>
      </c>
      <c r="H15" s="216">
        <v>936.43</v>
      </c>
      <c r="I15" s="847" t="s">
        <v>639</v>
      </c>
      <c r="J15" s="216">
        <f>C15+D15-H15</f>
        <v>1676.4300000000003</v>
      </c>
      <c r="K15" s="854"/>
    </row>
    <row r="16" spans="1:11" ht="19.5" customHeight="1">
      <c r="A16" s="854"/>
      <c r="B16" s="856" t="s">
        <v>666</v>
      </c>
      <c r="C16" s="216">
        <v>11.39</v>
      </c>
      <c r="D16" s="216">
        <v>130</v>
      </c>
      <c r="E16" s="847" t="s">
        <v>639</v>
      </c>
      <c r="F16" s="847" t="s">
        <v>639</v>
      </c>
      <c r="G16" s="847" t="s">
        <v>639</v>
      </c>
      <c r="H16" s="216">
        <v>17.45</v>
      </c>
      <c r="I16" s="847" t="s">
        <v>639</v>
      </c>
      <c r="J16" s="216">
        <f>C16+D16-H16</f>
        <v>123.93999999999998</v>
      </c>
      <c r="K16" s="854"/>
    </row>
    <row r="17" spans="1:11" s="173" customFormat="1" ht="19.5" customHeight="1">
      <c r="A17" s="169" t="s">
        <v>25</v>
      </c>
      <c r="B17" s="169"/>
      <c r="C17" s="210">
        <f>C10</f>
        <v>27902.059999999998</v>
      </c>
      <c r="D17" s="210">
        <f>D10</f>
        <v>7688</v>
      </c>
      <c r="E17" s="210">
        <f>E10</f>
        <v>0</v>
      </c>
      <c r="F17" s="210">
        <f>F10</f>
        <v>0</v>
      </c>
      <c r="G17" s="210">
        <f>G10</f>
        <v>0</v>
      </c>
      <c r="H17" s="210">
        <f>H10</f>
        <v>9843.740000000002</v>
      </c>
      <c r="I17" s="210">
        <f>I10</f>
        <v>0</v>
      </c>
      <c r="J17" s="210">
        <f>J10</f>
        <v>25746.32</v>
      </c>
      <c r="K17" s="857"/>
    </row>
    <row r="18" ht="15">
      <c r="A18" s="858"/>
    </row>
  </sheetData>
  <mergeCells count="16">
    <mergeCell ref="J1:K1"/>
    <mergeCell ref="A2:J2"/>
    <mergeCell ref="A4:A7"/>
    <mergeCell ref="B4:B7"/>
    <mergeCell ref="C4:C7"/>
    <mergeCell ref="D4:G4"/>
    <mergeCell ref="H4:I4"/>
    <mergeCell ref="J4:J7"/>
    <mergeCell ref="K4:K7"/>
    <mergeCell ref="D5:D7"/>
    <mergeCell ref="E5:G5"/>
    <mergeCell ref="H5:H7"/>
    <mergeCell ref="I5:I7"/>
    <mergeCell ref="E6:E7"/>
    <mergeCell ref="F6:G6"/>
    <mergeCell ref="A17:B17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defaultGridColor="0" view="pageBreakPreview" zoomScale="80" zoomScaleSheetLayoutView="80" colorId="15" workbookViewId="0" topLeftCell="D29">
      <selection activeCell="G29" activeCellId="1" sqref="A1:E27 G29"/>
    </sheetView>
  </sheetViews>
  <sheetFormatPr defaultColWidth="11.00390625" defaultRowHeight="12.75"/>
  <cols>
    <col min="1" max="2" width="9.50390625" style="32" customWidth="1"/>
    <col min="3" max="3" width="8.50390625" style="32" customWidth="1"/>
    <col min="4" max="4" width="112.375" style="33" customWidth="1"/>
    <col min="5" max="5" width="11.125" style="32" customWidth="1"/>
    <col min="6" max="6" width="16.50390625" style="32" customWidth="1"/>
    <col min="7" max="7" width="15.75390625" style="32" customWidth="1"/>
    <col min="8" max="254" width="11.50390625" style="32" customWidth="1"/>
  </cols>
  <sheetData>
    <row r="1" spans="3:7" ht="39.75" customHeight="1">
      <c r="C1"/>
      <c r="D1" s="114"/>
      <c r="E1" s="115" t="s">
        <v>187</v>
      </c>
      <c r="F1" s="115"/>
      <c r="G1" s="115"/>
    </row>
    <row r="2" spans="1:7" ht="64.5" customHeight="1">
      <c r="A2" s="116" t="s">
        <v>188</v>
      </c>
      <c r="B2" s="116"/>
      <c r="C2" s="116"/>
      <c r="D2" s="116"/>
      <c r="E2" s="116"/>
      <c r="F2" s="116"/>
      <c r="G2" s="116"/>
    </row>
    <row r="3" spans="1:7" ht="15">
      <c r="A3" s="117"/>
      <c r="G3" s="38" t="s">
        <v>2</v>
      </c>
    </row>
    <row r="4" spans="1:7" s="2" customFormat="1" ht="15" customHeight="1">
      <c r="A4" s="40" t="s">
        <v>3</v>
      </c>
      <c r="B4" s="40" t="s">
        <v>32</v>
      </c>
      <c r="C4" s="118" t="s">
        <v>33</v>
      </c>
      <c r="D4" s="40" t="s">
        <v>34</v>
      </c>
      <c r="E4" s="119" t="s">
        <v>7</v>
      </c>
      <c r="F4" s="40" t="s">
        <v>189</v>
      </c>
      <c r="G4" s="40" t="s">
        <v>6</v>
      </c>
    </row>
    <row r="5" spans="1:7" s="120" customFormat="1" ht="29.25" customHeight="1">
      <c r="A5" s="40"/>
      <c r="B5" s="40"/>
      <c r="C5" s="118"/>
      <c r="D5" s="40"/>
      <c r="E5" s="119"/>
      <c r="F5" s="40"/>
      <c r="G5" s="40"/>
    </row>
    <row r="6" spans="1:7" ht="12" customHeight="1">
      <c r="A6" s="121">
        <v>1</v>
      </c>
      <c r="B6" s="122">
        <v>2</v>
      </c>
      <c r="C6" s="45">
        <v>3</v>
      </c>
      <c r="D6" s="45">
        <v>4</v>
      </c>
      <c r="E6" s="123">
        <v>5</v>
      </c>
      <c r="F6" s="45">
        <v>6</v>
      </c>
      <c r="G6" s="45">
        <v>7</v>
      </c>
    </row>
    <row r="7" spans="1:7" ht="19.5" customHeight="1">
      <c r="A7" s="124" t="s">
        <v>8</v>
      </c>
      <c r="B7" s="125"/>
      <c r="C7" s="125"/>
      <c r="D7" s="89" t="s">
        <v>190</v>
      </c>
      <c r="E7" s="126">
        <f>(G7/F7)*100</f>
        <v>100</v>
      </c>
      <c r="F7" s="76">
        <f>SUM(F9)</f>
        <v>165948.55</v>
      </c>
      <c r="G7" s="76">
        <v>165948.55</v>
      </c>
    </row>
    <row r="8" spans="1:7" s="65" customFormat="1" ht="19.5" customHeight="1">
      <c r="A8" s="127"/>
      <c r="B8" s="127" t="s">
        <v>191</v>
      </c>
      <c r="C8" s="128"/>
      <c r="D8" s="129" t="s">
        <v>40</v>
      </c>
      <c r="E8" s="130">
        <f>(G8/F8)*100</f>
        <v>100</v>
      </c>
      <c r="F8" s="90">
        <f>SUM(F9)</f>
        <v>165948.55</v>
      </c>
      <c r="G8" s="90">
        <v>165948.55</v>
      </c>
    </row>
    <row r="9" spans="1:7" ht="31.5" customHeight="1">
      <c r="A9" s="131"/>
      <c r="B9" s="132"/>
      <c r="C9" s="133">
        <v>2010</v>
      </c>
      <c r="D9" s="134" t="s">
        <v>192</v>
      </c>
      <c r="E9" s="135">
        <f>(G9/F9)*100</f>
        <v>100</v>
      </c>
      <c r="F9" s="91">
        <v>165948.55</v>
      </c>
      <c r="G9" s="91">
        <v>165948.55</v>
      </c>
    </row>
    <row r="10" spans="1:12" ht="15">
      <c r="A10" s="136">
        <v>750</v>
      </c>
      <c r="B10" s="136"/>
      <c r="C10" s="136"/>
      <c r="D10" s="49" t="s">
        <v>61</v>
      </c>
      <c r="E10" s="126">
        <f>(G10/F10)*100</f>
        <v>50.755524861878456</v>
      </c>
      <c r="F10" s="52">
        <f>F11</f>
        <v>144800</v>
      </c>
      <c r="G10" s="52">
        <v>73494</v>
      </c>
      <c r="H10" s="113"/>
      <c r="I10" s="113"/>
      <c r="J10" s="113"/>
      <c r="K10" s="113"/>
      <c r="L10" s="113"/>
    </row>
    <row r="11" spans="1:12" s="65" customFormat="1" ht="15">
      <c r="A11" s="137"/>
      <c r="B11" s="137">
        <v>75011</v>
      </c>
      <c r="C11" s="137"/>
      <c r="D11" s="138" t="s">
        <v>62</v>
      </c>
      <c r="E11" s="130">
        <f>(G11/F11)*100</f>
        <v>50.755524861878456</v>
      </c>
      <c r="F11" s="57">
        <f>F12</f>
        <v>144800</v>
      </c>
      <c r="G11" s="57">
        <v>73494</v>
      </c>
      <c r="H11" s="139"/>
      <c r="I11" s="139"/>
      <c r="J11" s="139"/>
      <c r="K11" s="139"/>
      <c r="L11" s="139"/>
    </row>
    <row r="12" spans="1:12" ht="29.25">
      <c r="A12" s="137"/>
      <c r="B12" s="140"/>
      <c r="C12" s="140">
        <v>2010</v>
      </c>
      <c r="D12" s="134" t="s">
        <v>192</v>
      </c>
      <c r="E12" s="135">
        <f>(G12/F12)*100</f>
        <v>50.755524861878456</v>
      </c>
      <c r="F12" s="62">
        <v>144800</v>
      </c>
      <c r="G12" s="62">
        <v>73494</v>
      </c>
      <c r="H12" s="113"/>
      <c r="I12" s="113"/>
      <c r="J12" s="113"/>
      <c r="K12" s="139"/>
      <c r="L12" s="113"/>
    </row>
    <row r="13" spans="1:12" ht="19.5" customHeight="1">
      <c r="A13" s="89">
        <v>751</v>
      </c>
      <c r="B13" s="136"/>
      <c r="C13" s="136"/>
      <c r="D13" s="49" t="s">
        <v>193</v>
      </c>
      <c r="E13" s="126">
        <f>(G13/F13)*100</f>
        <v>94.65875370919882</v>
      </c>
      <c r="F13" s="52">
        <f>SUM(F14,F16)</f>
        <v>30330</v>
      </c>
      <c r="G13" s="52">
        <f>SUM(G14,G16)</f>
        <v>28710</v>
      </c>
      <c r="H13" s="113"/>
      <c r="I13" s="113"/>
      <c r="J13" s="113"/>
      <c r="K13" s="113"/>
      <c r="L13" s="113"/>
    </row>
    <row r="14" spans="1:12" s="65" customFormat="1" ht="15">
      <c r="A14" s="137"/>
      <c r="B14" s="137">
        <v>75101</v>
      </c>
      <c r="C14" s="137"/>
      <c r="D14" s="138" t="s">
        <v>194</v>
      </c>
      <c r="E14" s="130">
        <f>(G14/F14)*100</f>
        <v>50</v>
      </c>
      <c r="F14" s="57">
        <f>F15</f>
        <v>3240</v>
      </c>
      <c r="G14" s="57">
        <v>1620</v>
      </c>
      <c r="H14" s="139"/>
      <c r="I14" s="139"/>
      <c r="J14" s="139"/>
      <c r="K14" s="139"/>
      <c r="L14" s="139"/>
    </row>
    <row r="15" spans="1:12" ht="31.5" customHeight="1">
      <c r="A15" s="137"/>
      <c r="B15" s="140"/>
      <c r="C15" s="140">
        <v>2010</v>
      </c>
      <c r="D15" s="134" t="s">
        <v>195</v>
      </c>
      <c r="E15" s="135">
        <f>(G15/F15)*100</f>
        <v>50</v>
      </c>
      <c r="F15" s="62">
        <v>3240</v>
      </c>
      <c r="G15" s="62">
        <v>1620</v>
      </c>
      <c r="H15" s="113"/>
      <c r="I15" s="113"/>
      <c r="J15" s="113"/>
      <c r="K15" s="113"/>
      <c r="L15" s="113"/>
    </row>
    <row r="16" spans="1:12" s="65" customFormat="1" ht="19.5" customHeight="1">
      <c r="A16" s="137"/>
      <c r="B16" s="137">
        <v>75113</v>
      </c>
      <c r="C16" s="137"/>
      <c r="D16" s="138" t="s">
        <v>196</v>
      </c>
      <c r="E16" s="130">
        <f>(G16/F16)*100</f>
        <v>100</v>
      </c>
      <c r="F16" s="57">
        <v>27090</v>
      </c>
      <c r="G16" s="57">
        <v>27090</v>
      </c>
      <c r="H16" s="139"/>
      <c r="I16" s="139"/>
      <c r="J16" s="139"/>
      <c r="K16" s="139"/>
      <c r="L16" s="139"/>
    </row>
    <row r="17" spans="1:12" ht="31.5" customHeight="1">
      <c r="A17" s="137"/>
      <c r="B17" s="140"/>
      <c r="C17" s="140">
        <v>2010</v>
      </c>
      <c r="D17" s="134" t="s">
        <v>195</v>
      </c>
      <c r="E17" s="135">
        <f>(G17/F17)*100</f>
        <v>100</v>
      </c>
      <c r="F17" s="62">
        <v>27090</v>
      </c>
      <c r="G17" s="62">
        <v>27090</v>
      </c>
      <c r="H17" s="113"/>
      <c r="I17" s="113"/>
      <c r="J17" s="113"/>
      <c r="K17" s="113"/>
      <c r="L17" s="113"/>
    </row>
    <row r="18" spans="1:12" ht="15">
      <c r="A18" s="136">
        <v>852</v>
      </c>
      <c r="B18" s="136"/>
      <c r="C18" s="136"/>
      <c r="D18" s="49" t="s">
        <v>197</v>
      </c>
      <c r="E18" s="126">
        <f>(G18/F18)*100</f>
        <v>46.89378601463947</v>
      </c>
      <c r="F18" s="52">
        <f>F19+F21+F23+F25+F27</f>
        <v>6421000</v>
      </c>
      <c r="G18" s="52">
        <f>B13751+SUM(G19,G21,G23,G25,G27)</f>
        <v>3011050</v>
      </c>
      <c r="H18" s="113"/>
      <c r="I18" s="113"/>
      <c r="J18" s="113"/>
      <c r="K18" s="113"/>
      <c r="L18" s="113"/>
    </row>
    <row r="19" spans="1:12" ht="15">
      <c r="A19" s="137"/>
      <c r="B19" s="141">
        <v>85203</v>
      </c>
      <c r="C19" s="141"/>
      <c r="D19" s="142" t="s">
        <v>198</v>
      </c>
      <c r="E19" s="130">
        <f>(G19/F19)*100</f>
        <v>51.52377850162867</v>
      </c>
      <c r="F19" s="78">
        <f>F20</f>
        <v>307000</v>
      </c>
      <c r="G19" s="78">
        <v>158178</v>
      </c>
      <c r="H19" s="113"/>
      <c r="I19" s="113"/>
      <c r="J19" s="113"/>
      <c r="K19" s="113"/>
      <c r="L19" s="113"/>
    </row>
    <row r="20" spans="1:7" ht="29.25">
      <c r="A20" s="137"/>
      <c r="B20" s="140"/>
      <c r="C20" s="140">
        <v>2010</v>
      </c>
      <c r="D20" s="134" t="s">
        <v>192</v>
      </c>
      <c r="E20" s="135">
        <f>(G20/F20)*100</f>
        <v>51.52377850162867</v>
      </c>
      <c r="F20" s="62">
        <v>307000</v>
      </c>
      <c r="G20" s="62">
        <v>158178</v>
      </c>
    </row>
    <row r="21" spans="1:7" ht="29.25">
      <c r="A21" s="141"/>
      <c r="B21" s="141">
        <v>85212</v>
      </c>
      <c r="C21" s="141"/>
      <c r="D21" s="142" t="s">
        <v>199</v>
      </c>
      <c r="E21" s="130">
        <f>(G21/F21)*100</f>
        <v>46.397560544458194</v>
      </c>
      <c r="F21" s="78">
        <f>F22</f>
        <v>5657000</v>
      </c>
      <c r="G21" s="78">
        <f>SUM(G22)</f>
        <v>2624710</v>
      </c>
    </row>
    <row r="22" spans="1:7" ht="29.25">
      <c r="A22" s="137"/>
      <c r="B22" s="140"/>
      <c r="C22" s="140">
        <v>2010</v>
      </c>
      <c r="D22" s="134" t="s">
        <v>192</v>
      </c>
      <c r="E22" s="135">
        <f>(G22/F22)*100</f>
        <v>46.397560544458194</v>
      </c>
      <c r="F22" s="62">
        <v>5657000</v>
      </c>
      <c r="G22" s="62">
        <v>2624710</v>
      </c>
    </row>
    <row r="23" spans="1:7" ht="29.25">
      <c r="A23" s="141"/>
      <c r="B23" s="141">
        <v>85213</v>
      </c>
      <c r="C23" s="141"/>
      <c r="D23" s="142" t="s">
        <v>200</v>
      </c>
      <c r="E23" s="130">
        <f>(G23/F23)*100</f>
        <v>45.744897959183675</v>
      </c>
      <c r="F23" s="78">
        <f>F24</f>
        <v>49000</v>
      </c>
      <c r="G23" s="78">
        <v>22415</v>
      </c>
    </row>
    <row r="24" spans="1:7" ht="29.25">
      <c r="A24" s="137"/>
      <c r="B24" s="140"/>
      <c r="C24" s="140">
        <v>2010</v>
      </c>
      <c r="D24" s="134" t="s">
        <v>192</v>
      </c>
      <c r="E24" s="135">
        <f>(G24/F24)*100</f>
        <v>45.744897959183675</v>
      </c>
      <c r="F24" s="62">
        <v>49000</v>
      </c>
      <c r="G24" s="62">
        <v>22415</v>
      </c>
    </row>
    <row r="25" spans="1:7" ht="15">
      <c r="A25" s="141"/>
      <c r="B25" s="141">
        <v>85214</v>
      </c>
      <c r="C25" s="141"/>
      <c r="D25" s="142" t="s">
        <v>149</v>
      </c>
      <c r="E25" s="130">
        <f>(G25/F25)*100</f>
        <v>50.51290322580645</v>
      </c>
      <c r="F25" s="78">
        <f>F26</f>
        <v>341000</v>
      </c>
      <c r="G25" s="78">
        <v>172249</v>
      </c>
    </row>
    <row r="26" spans="1:7" ht="31.5" customHeight="1">
      <c r="A26" s="137"/>
      <c r="B26" s="140"/>
      <c r="C26" s="140">
        <v>2010</v>
      </c>
      <c r="D26" s="143" t="s">
        <v>201</v>
      </c>
      <c r="E26" s="135">
        <f>(G26/F26)*100</f>
        <v>50.51290322580645</v>
      </c>
      <c r="F26" s="62">
        <v>341000</v>
      </c>
      <c r="G26" s="62">
        <v>172249</v>
      </c>
    </row>
    <row r="27" spans="1:7" ht="15">
      <c r="A27" s="141"/>
      <c r="B27" s="141">
        <v>85228</v>
      </c>
      <c r="C27" s="141"/>
      <c r="D27" s="144" t="s">
        <v>155</v>
      </c>
      <c r="E27" s="130">
        <f>(G27/F27)*100</f>
        <v>49.997014925373136</v>
      </c>
      <c r="F27" s="78">
        <f>F28</f>
        <v>67000</v>
      </c>
      <c r="G27" s="78">
        <v>33498</v>
      </c>
    </row>
    <row r="28" spans="1:7" ht="31.5" customHeight="1">
      <c r="A28" s="140"/>
      <c r="B28" s="145" t="s">
        <v>202</v>
      </c>
      <c r="C28" s="140">
        <v>2010</v>
      </c>
      <c r="D28" s="134" t="s">
        <v>192</v>
      </c>
      <c r="E28" s="135">
        <f>(G28/F28)*100</f>
        <v>49.997014925373136</v>
      </c>
      <c r="F28" s="62">
        <v>67000</v>
      </c>
      <c r="G28" s="62">
        <v>33498</v>
      </c>
    </row>
    <row r="29" spans="1:7" ht="15">
      <c r="A29" s="146" t="s">
        <v>186</v>
      </c>
      <c r="B29" s="146"/>
      <c r="C29" s="146"/>
      <c r="D29" s="146"/>
      <c r="E29" s="147">
        <f>(G29/F29)*100</f>
        <v>48.494002631779544</v>
      </c>
      <c r="F29" s="148">
        <f>F18+F13+F10+F7</f>
        <v>6762078.55</v>
      </c>
      <c r="G29" s="148">
        <f>SUM(G18,G13,G10,G7)</f>
        <v>3279202.55</v>
      </c>
    </row>
  </sheetData>
  <mergeCells count="10">
    <mergeCell ref="E1:G1"/>
    <mergeCell ref="A2:G2"/>
    <mergeCell ref="A4:A5"/>
    <mergeCell ref="B4:B5"/>
    <mergeCell ref="C4:C5"/>
    <mergeCell ref="D4:D5"/>
    <mergeCell ref="E4:E5"/>
    <mergeCell ref="F4:F5"/>
    <mergeCell ref="G4:G5"/>
    <mergeCell ref="A29:D29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showGridLines="0" defaultGridColor="0" view="pageBreakPreview" zoomScale="80" zoomScaleSheetLayoutView="80" colorId="15" workbookViewId="0" topLeftCell="A1">
      <selection activeCell="G11" activeCellId="1" sqref="A1:E27 G11"/>
    </sheetView>
  </sheetViews>
  <sheetFormatPr defaultColWidth="9.00390625" defaultRowHeight="12.75"/>
  <cols>
    <col min="1" max="1" width="6.875" style="149" customWidth="1"/>
    <col min="2" max="2" width="11.50390625" style="149" customWidth="1"/>
    <col min="3" max="3" width="6.875" style="149" customWidth="1"/>
    <col min="4" max="4" width="75.75390625" style="149" customWidth="1"/>
    <col min="5" max="5" width="21.25390625" style="149" customWidth="1"/>
    <col min="6" max="6" width="18.125" style="149" customWidth="1"/>
    <col min="7" max="7" width="10.75390625" style="150" customWidth="1"/>
    <col min="8" max="254" width="9.00390625" style="150" customWidth="1"/>
  </cols>
  <sheetData>
    <row r="1" spans="1:7" ht="48.75" customHeight="1">
      <c r="A1"/>
      <c r="B1" s="151"/>
      <c r="C1" s="151"/>
      <c r="D1" s="151"/>
      <c r="E1" s="151"/>
      <c r="F1" s="152" t="s">
        <v>203</v>
      </c>
      <c r="G1" s="152"/>
    </row>
    <row r="2" spans="1:7" ht="60" customHeight="1">
      <c r="A2" s="116" t="s">
        <v>204</v>
      </c>
      <c r="B2" s="116"/>
      <c r="C2" s="116"/>
      <c r="D2" s="116"/>
      <c r="E2" s="116"/>
      <c r="F2" s="116"/>
      <c r="G2" s="116"/>
    </row>
    <row r="3" spans="1:7" ht="60" customHeight="1">
      <c r="A3" s="116"/>
      <c r="B3" s="116"/>
      <c r="C3" s="116"/>
      <c r="D3" s="116"/>
      <c r="E3" s="116"/>
      <c r="F3" s="116"/>
      <c r="G3" s="153"/>
    </row>
    <row r="4" spans="6:7" ht="9.75" customHeight="1">
      <c r="F4" s="154" t="s">
        <v>2</v>
      </c>
      <c r="G4" s="154"/>
    </row>
    <row r="5" spans="1:7" s="157" customFormat="1" ht="15" customHeight="1">
      <c r="A5" s="40" t="s">
        <v>3</v>
      </c>
      <c r="B5" s="40" t="s">
        <v>32</v>
      </c>
      <c r="C5" s="118" t="s">
        <v>33</v>
      </c>
      <c r="D5" s="40" t="s">
        <v>34</v>
      </c>
      <c r="E5" s="40" t="s">
        <v>5</v>
      </c>
      <c r="F5" s="155" t="s">
        <v>205</v>
      </c>
      <c r="G5" s="156" t="s">
        <v>206</v>
      </c>
    </row>
    <row r="6" spans="1:7" s="157" customFormat="1" ht="40.5" customHeight="1">
      <c r="A6" s="40"/>
      <c r="B6" s="40"/>
      <c r="C6" s="118"/>
      <c r="D6" s="40"/>
      <c r="E6" s="40"/>
      <c r="F6" s="155"/>
      <c r="G6" s="156"/>
    </row>
    <row r="7" spans="1:7" s="157" customFormat="1" ht="13.5" customHeight="1">
      <c r="A7" s="158">
        <v>1</v>
      </c>
      <c r="B7" s="158">
        <v>2</v>
      </c>
      <c r="C7" s="159">
        <v>3</v>
      </c>
      <c r="D7" s="158">
        <v>4</v>
      </c>
      <c r="E7" s="45">
        <v>5</v>
      </c>
      <c r="F7" s="160">
        <v>6</v>
      </c>
      <c r="G7" s="161">
        <v>7</v>
      </c>
    </row>
    <row r="8" spans="1:7" s="165" customFormat="1" ht="19.5" customHeight="1">
      <c r="A8" s="136">
        <v>710</v>
      </c>
      <c r="B8" s="136"/>
      <c r="C8" s="136"/>
      <c r="D8" s="49" t="s">
        <v>207</v>
      </c>
      <c r="E8" s="162">
        <v>6100</v>
      </c>
      <c r="F8" s="163">
        <v>3048</v>
      </c>
      <c r="G8" s="164">
        <v>50</v>
      </c>
    </row>
    <row r="9" spans="1:7" ht="15">
      <c r="A9" s="137"/>
      <c r="B9" s="140">
        <v>71035</v>
      </c>
      <c r="C9" s="140"/>
      <c r="D9" s="134" t="s">
        <v>62</v>
      </c>
      <c r="E9" s="166">
        <v>6100</v>
      </c>
      <c r="F9" s="167">
        <v>3048</v>
      </c>
      <c r="G9" s="168">
        <v>50</v>
      </c>
    </row>
    <row r="10" spans="1:7" ht="29.25">
      <c r="A10" s="137"/>
      <c r="B10" s="140"/>
      <c r="C10" s="140">
        <v>2020</v>
      </c>
      <c r="D10" s="134" t="s">
        <v>208</v>
      </c>
      <c r="E10" s="166">
        <v>6100</v>
      </c>
      <c r="F10" s="167">
        <v>3048</v>
      </c>
      <c r="G10" s="168">
        <v>50</v>
      </c>
    </row>
    <row r="11" spans="1:7" s="173" customFormat="1" ht="19.5" customHeight="1">
      <c r="A11" s="169" t="s">
        <v>25</v>
      </c>
      <c r="B11" s="169"/>
      <c r="C11" s="169"/>
      <c r="D11" s="169"/>
      <c r="E11" s="170">
        <v>6100</v>
      </c>
      <c r="F11" s="171">
        <v>3048</v>
      </c>
      <c r="G11" s="172">
        <v>50</v>
      </c>
    </row>
    <row r="13" ht="12.75">
      <c r="A13" s="174"/>
    </row>
  </sheetData>
  <mergeCells count="11">
    <mergeCell ref="F1:G1"/>
    <mergeCell ref="A2:G2"/>
    <mergeCell ref="F4:G4"/>
    <mergeCell ref="A5:A6"/>
    <mergeCell ref="B5:B6"/>
    <mergeCell ref="C5:C6"/>
    <mergeCell ref="D5:D6"/>
    <mergeCell ref="E5:E6"/>
    <mergeCell ref="F5:F6"/>
    <mergeCell ref="G5:G6"/>
    <mergeCell ref="A11:D11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5"/>
  <sheetViews>
    <sheetView showGridLines="0" defaultGridColor="0" view="pageBreakPreview" zoomScale="80" zoomScaleSheetLayoutView="80" colorId="15" workbookViewId="0" topLeftCell="A1">
      <selection activeCell="H19" activeCellId="1" sqref="A1:E27 H19"/>
    </sheetView>
  </sheetViews>
  <sheetFormatPr defaultColWidth="9.00390625" defaultRowHeight="18" customHeight="1"/>
  <cols>
    <col min="1" max="1" width="7.75390625" style="31" customWidth="1"/>
    <col min="2" max="2" width="8.75390625" style="32" customWidth="1"/>
    <col min="3" max="3" width="7.75390625" style="32" customWidth="1"/>
    <col min="4" max="4" width="85.75390625" style="33" customWidth="1"/>
    <col min="5" max="5" width="8.75390625" style="32" customWidth="1"/>
    <col min="6" max="8" width="12.75390625" style="32" customWidth="1"/>
    <col min="9" max="16384" width="9.00390625" style="32" customWidth="1"/>
  </cols>
  <sheetData>
    <row r="1" spans="1:8" ht="51" customHeight="1">
      <c r="A1"/>
      <c r="B1" s="34"/>
      <c r="C1" s="34"/>
      <c r="D1" s="34"/>
      <c r="E1" s="34"/>
      <c r="F1" s="175" t="s">
        <v>209</v>
      </c>
      <c r="G1" s="175"/>
      <c r="H1" s="175"/>
    </row>
    <row r="2" spans="1:8" ht="46.5" customHeight="1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8" customHeight="1">
      <c r="A3" s="37" t="s">
        <v>210</v>
      </c>
      <c r="B3" s="37"/>
      <c r="C3" s="37"/>
      <c r="D3" s="37"/>
      <c r="H3" s="38" t="s">
        <v>2</v>
      </c>
    </row>
    <row r="4" spans="1:8" s="42" customFormat="1" ht="16.5" customHeight="1">
      <c r="A4" s="39" t="s">
        <v>3</v>
      </c>
      <c r="B4" s="40" t="s">
        <v>32</v>
      </c>
      <c r="C4" s="40" t="s">
        <v>33</v>
      </c>
      <c r="D4" s="40" t="s">
        <v>34</v>
      </c>
      <c r="E4" s="41" t="s">
        <v>7</v>
      </c>
      <c r="F4" s="40" t="s">
        <v>5</v>
      </c>
      <c r="G4" s="40" t="s">
        <v>6</v>
      </c>
      <c r="H4" s="40" t="s">
        <v>36</v>
      </c>
    </row>
    <row r="5" spans="1:8" s="43" customFormat="1" ht="34.5" customHeight="1">
      <c r="A5" s="39"/>
      <c r="B5" s="40"/>
      <c r="C5" s="40"/>
      <c r="D5" s="40"/>
      <c r="E5" s="41"/>
      <c r="F5" s="40"/>
      <c r="G5" s="40"/>
      <c r="H5" s="40"/>
    </row>
    <row r="6" spans="1:8" s="47" customFormat="1" ht="12.75" customHeight="1">
      <c r="A6" s="44">
        <v>1</v>
      </c>
      <c r="B6" s="45">
        <v>2</v>
      </c>
      <c r="C6" s="45">
        <v>3</v>
      </c>
      <c r="D6" s="45">
        <v>4</v>
      </c>
      <c r="E6" s="46">
        <v>5</v>
      </c>
      <c r="F6" s="45">
        <v>6</v>
      </c>
      <c r="G6" s="45">
        <v>7</v>
      </c>
      <c r="H6" s="45">
        <v>8</v>
      </c>
    </row>
    <row r="7" spans="1:8" ht="18" customHeight="1">
      <c r="A7" s="48">
        <v>750</v>
      </c>
      <c r="B7" s="48"/>
      <c r="C7" s="48"/>
      <c r="D7" s="49" t="s">
        <v>61</v>
      </c>
      <c r="E7" s="176">
        <f>(G7/F7)*100</f>
        <v>0</v>
      </c>
      <c r="F7" s="177">
        <v>52300</v>
      </c>
      <c r="G7" s="178">
        <v>0</v>
      </c>
      <c r="H7" s="162"/>
    </row>
    <row r="8" spans="1:8" ht="18" customHeight="1">
      <c r="A8" s="53"/>
      <c r="B8" s="53">
        <v>75023</v>
      </c>
      <c r="C8" s="53"/>
      <c r="D8" s="54" t="s">
        <v>64</v>
      </c>
      <c r="E8" s="179">
        <f>(G8/F8)*100</f>
        <v>0</v>
      </c>
      <c r="F8" s="180">
        <v>52300</v>
      </c>
      <c r="G8" s="181">
        <v>0</v>
      </c>
      <c r="H8" s="182"/>
    </row>
    <row r="9" spans="1:8" ht="34.5" customHeight="1">
      <c r="A9" s="53"/>
      <c r="B9" s="66"/>
      <c r="C9" s="67" t="s">
        <v>74</v>
      </c>
      <c r="D9" s="59" t="s">
        <v>75</v>
      </c>
      <c r="E9" s="183">
        <f>(G9/F9)*100</f>
        <v>0</v>
      </c>
      <c r="F9" s="184">
        <v>52300</v>
      </c>
      <c r="G9" s="185">
        <v>0</v>
      </c>
      <c r="H9" s="186"/>
    </row>
    <row r="10" spans="1:8" ht="18" customHeight="1">
      <c r="A10" s="87" t="s">
        <v>18</v>
      </c>
      <c r="B10" s="87"/>
      <c r="C10" s="87"/>
      <c r="D10" s="88" t="s">
        <v>157</v>
      </c>
      <c r="E10" s="176">
        <f>(G10/F10)*100</f>
        <v>98.25128469014645</v>
      </c>
      <c r="F10" s="187">
        <f>SUM(F11)</f>
        <v>113879.6</v>
      </c>
      <c r="G10" s="187">
        <f>SUM(G11)</f>
        <v>111888.17000000001</v>
      </c>
      <c r="H10" s="188"/>
    </row>
    <row r="11" spans="1:8" ht="18" customHeight="1">
      <c r="A11" s="58"/>
      <c r="B11" s="83" t="s">
        <v>158</v>
      </c>
      <c r="C11" s="58"/>
      <c r="D11" s="84" t="s">
        <v>40</v>
      </c>
      <c r="E11" s="179">
        <f>(G11/F11)*100</f>
        <v>98.25128469014645</v>
      </c>
      <c r="F11" s="189">
        <f>SUM(F12,F13)</f>
        <v>113879.6</v>
      </c>
      <c r="G11" s="189">
        <f>SUM(G12,G13)</f>
        <v>111888.17000000001</v>
      </c>
      <c r="H11" s="190"/>
    </row>
    <row r="12" spans="1:8" ht="18" customHeight="1">
      <c r="A12" s="58"/>
      <c r="B12" s="58"/>
      <c r="C12" s="58" t="s">
        <v>159</v>
      </c>
      <c r="D12" s="59" t="s">
        <v>160</v>
      </c>
      <c r="E12" s="183">
        <f>(G12/F12)*100</f>
        <v>100</v>
      </c>
      <c r="F12" s="184">
        <v>113879.6</v>
      </c>
      <c r="G12" s="185">
        <v>113879.6</v>
      </c>
      <c r="H12" s="190"/>
    </row>
    <row r="13" spans="1:13" ht="34.5" customHeight="1">
      <c r="A13" s="58"/>
      <c r="B13" s="58"/>
      <c r="C13" s="58" t="s">
        <v>74</v>
      </c>
      <c r="D13" s="59" t="s">
        <v>75</v>
      </c>
      <c r="E13" s="179"/>
      <c r="F13" s="184">
        <v>0</v>
      </c>
      <c r="G13" s="185">
        <v>-1991.43</v>
      </c>
      <c r="H13" s="190"/>
      <c r="M13" s="74"/>
    </row>
    <row r="14" spans="1:8" ht="19.5" customHeight="1">
      <c r="A14" s="48" t="s">
        <v>23</v>
      </c>
      <c r="B14" s="103"/>
      <c r="C14" s="104"/>
      <c r="D14" s="89" t="s">
        <v>24</v>
      </c>
      <c r="E14" s="176">
        <f>(G14/F14)*100</f>
        <v>99.999601860777</v>
      </c>
      <c r="F14" s="187">
        <f>F15</f>
        <v>95444</v>
      </c>
      <c r="G14" s="187">
        <f>G15</f>
        <v>95443.62</v>
      </c>
      <c r="H14" s="188"/>
    </row>
    <row r="15" spans="1:8" ht="19.5" customHeight="1">
      <c r="A15" s="53"/>
      <c r="B15" s="100" t="s">
        <v>184</v>
      </c>
      <c r="C15" s="67"/>
      <c r="D15" s="84" t="s">
        <v>185</v>
      </c>
      <c r="E15" s="179">
        <f>(G15/F15)*100</f>
        <v>99.999601860777</v>
      </c>
      <c r="F15" s="189">
        <f>F16</f>
        <v>95444</v>
      </c>
      <c r="G15" s="189">
        <f>G16</f>
        <v>95443.62</v>
      </c>
      <c r="H15" s="190"/>
    </row>
    <row r="16" spans="1:8" ht="34.5" customHeight="1">
      <c r="A16" s="53"/>
      <c r="B16" s="66"/>
      <c r="C16" s="67" t="s">
        <v>74</v>
      </c>
      <c r="D16" s="59" t="s">
        <v>75</v>
      </c>
      <c r="E16" s="183">
        <f>(G16/F16)*100</f>
        <v>99.999601860777</v>
      </c>
      <c r="F16" s="184">
        <v>95444</v>
      </c>
      <c r="G16" s="185">
        <v>95443.62</v>
      </c>
      <c r="H16" s="190"/>
    </row>
    <row r="17" spans="1:8" ht="18" customHeight="1">
      <c r="A17" s="105" t="s">
        <v>186</v>
      </c>
      <c r="B17" s="105"/>
      <c r="C17" s="105"/>
      <c r="D17" s="105"/>
      <c r="E17" s="191">
        <f>(G17/F17)*100</f>
        <v>79.248122111308</v>
      </c>
      <c r="F17" s="192">
        <f>SUM(F7,F10,F14)</f>
        <v>261623.6</v>
      </c>
      <c r="G17" s="192">
        <f>SUM(G7,G10,G14)</f>
        <v>207331.79</v>
      </c>
      <c r="H17" s="193"/>
    </row>
    <row r="18" spans="5:8" ht="18" customHeight="1">
      <c r="E18" s="108"/>
      <c r="F18" s="109"/>
      <c r="G18" s="110"/>
      <c r="H18" s="111"/>
    </row>
    <row r="19" spans="5:8" ht="18" customHeight="1">
      <c r="E19" s="108"/>
      <c r="F19" s="109"/>
      <c r="G19" s="110"/>
      <c r="H19" s="111"/>
    </row>
    <row r="20" spans="5:8" ht="18" customHeight="1">
      <c r="E20" s="108"/>
      <c r="F20" s="112"/>
      <c r="G20" s="110"/>
      <c r="H20" s="111"/>
    </row>
    <row r="21" spans="5:8" ht="18" customHeight="1">
      <c r="E21" s="108"/>
      <c r="F21" s="112"/>
      <c r="G21" s="110"/>
      <c r="H21" s="111"/>
    </row>
    <row r="22" spans="5:8" ht="18" customHeight="1">
      <c r="E22" s="108"/>
      <c r="F22" s="112"/>
      <c r="G22" s="110"/>
      <c r="H22" s="111"/>
    </row>
    <row r="23" spans="5:8" ht="18" customHeight="1">
      <c r="E23" s="108"/>
      <c r="F23" s="112"/>
      <c r="G23" s="110"/>
      <c r="H23" s="111"/>
    </row>
    <row r="24" spans="5:8" ht="18" customHeight="1">
      <c r="E24" s="108"/>
      <c r="F24" s="112"/>
      <c r="G24" s="110"/>
      <c r="H24" s="111"/>
    </row>
    <row r="25" spans="5:8" ht="18" customHeight="1">
      <c r="E25" s="108"/>
      <c r="F25" s="112"/>
      <c r="G25" s="110"/>
      <c r="H25" s="111"/>
    </row>
    <row r="26" spans="5:8" ht="18" customHeight="1">
      <c r="E26" s="108"/>
      <c r="F26" s="112"/>
      <c r="G26" s="110"/>
      <c r="H26" s="111"/>
    </row>
    <row r="27" spans="5:8" ht="18" customHeight="1">
      <c r="E27" s="108"/>
      <c r="F27" s="112"/>
      <c r="G27" s="110"/>
      <c r="H27" s="111"/>
    </row>
    <row r="28" spans="5:8" ht="18" customHeight="1">
      <c r="E28" s="108"/>
      <c r="F28" s="112"/>
      <c r="G28" s="110"/>
      <c r="H28" s="111"/>
    </row>
    <row r="29" spans="5:8" ht="18" customHeight="1">
      <c r="E29" s="108"/>
      <c r="F29" s="112"/>
      <c r="G29" s="110"/>
      <c r="H29" s="111"/>
    </row>
    <row r="30" spans="5:8" ht="18" customHeight="1">
      <c r="E30" s="108"/>
      <c r="F30" s="112"/>
      <c r="G30" s="110"/>
      <c r="H30" s="111"/>
    </row>
    <row r="31" spans="5:8" ht="18" customHeight="1">
      <c r="E31" s="108"/>
      <c r="F31" s="112"/>
      <c r="G31" s="110"/>
      <c r="H31" s="111"/>
    </row>
    <row r="32" spans="5:8" ht="18" customHeight="1">
      <c r="E32" s="108"/>
      <c r="F32" s="112"/>
      <c r="G32" s="110"/>
      <c r="H32" s="111"/>
    </row>
    <row r="33" spans="5:8" ht="18" customHeight="1">
      <c r="E33" s="108"/>
      <c r="F33" s="112"/>
      <c r="G33" s="110"/>
      <c r="H33" s="111"/>
    </row>
    <row r="34" spans="5:8" ht="18" customHeight="1">
      <c r="E34" s="108"/>
      <c r="F34" s="112"/>
      <c r="G34" s="110"/>
      <c r="H34" s="111"/>
    </row>
    <row r="35" spans="5:8" ht="18" customHeight="1">
      <c r="E35" s="108"/>
      <c r="F35" s="112"/>
      <c r="G35" s="110"/>
      <c r="H35" s="111"/>
    </row>
    <row r="36" spans="5:8" ht="18" customHeight="1">
      <c r="E36" s="108"/>
      <c r="F36" s="112"/>
      <c r="G36" s="110"/>
      <c r="H36" s="111"/>
    </row>
    <row r="37" spans="5:8" ht="18" customHeight="1">
      <c r="E37" s="108"/>
      <c r="F37" s="112"/>
      <c r="G37" s="110"/>
      <c r="H37" s="111"/>
    </row>
    <row r="38" spans="5:8" ht="18" customHeight="1">
      <c r="E38" s="108"/>
      <c r="F38" s="112"/>
      <c r="G38" s="110"/>
      <c r="H38" s="111"/>
    </row>
    <row r="39" spans="5:8" ht="18" customHeight="1">
      <c r="E39" s="108"/>
      <c r="F39" s="112"/>
      <c r="G39" s="110"/>
      <c r="H39" s="111"/>
    </row>
    <row r="40" spans="5:8" ht="18" customHeight="1">
      <c r="E40" s="108"/>
      <c r="F40" s="112"/>
      <c r="G40" s="110"/>
      <c r="H40" s="111"/>
    </row>
    <row r="41" spans="5:8" ht="18" customHeight="1">
      <c r="E41" s="108"/>
      <c r="F41" s="112"/>
      <c r="G41" s="110"/>
      <c r="H41" s="111"/>
    </row>
    <row r="42" spans="5:8" ht="18" customHeight="1">
      <c r="E42" s="108"/>
      <c r="F42" s="112"/>
      <c r="G42" s="110"/>
      <c r="H42" s="111"/>
    </row>
    <row r="43" spans="5:8" ht="18" customHeight="1">
      <c r="E43" s="108"/>
      <c r="F43" s="112"/>
      <c r="G43" s="110"/>
      <c r="H43" s="111"/>
    </row>
    <row r="44" spans="5:8" ht="18" customHeight="1">
      <c r="E44" s="108"/>
      <c r="F44" s="112"/>
      <c r="G44" s="110"/>
      <c r="H44" s="111"/>
    </row>
    <row r="45" spans="5:8" ht="18" customHeight="1">
      <c r="E45" s="108"/>
      <c r="F45" s="112"/>
      <c r="G45" s="110"/>
      <c r="H45" s="111"/>
    </row>
    <row r="46" spans="5:8" ht="18" customHeight="1">
      <c r="E46" s="108"/>
      <c r="F46" s="112"/>
      <c r="G46" s="110"/>
      <c r="H46" s="111"/>
    </row>
    <row r="47" spans="5:8" ht="18" customHeight="1">
      <c r="E47" s="113"/>
      <c r="F47" s="112"/>
      <c r="G47" s="110"/>
      <c r="H47" s="111"/>
    </row>
    <row r="48" spans="5:8" ht="18" customHeight="1">
      <c r="E48" s="113"/>
      <c r="F48" s="112"/>
      <c r="G48" s="110"/>
      <c r="H48" s="111"/>
    </row>
    <row r="49" spans="5:8" ht="18" customHeight="1">
      <c r="E49" s="113"/>
      <c r="F49" s="112"/>
      <c r="G49" s="110"/>
      <c r="H49" s="111"/>
    </row>
    <row r="50" spans="5:8" ht="18" customHeight="1">
      <c r="E50" s="113"/>
      <c r="F50" s="112"/>
      <c r="G50" s="110"/>
      <c r="H50" s="111"/>
    </row>
    <row r="51" spans="5:8" ht="18" customHeight="1">
      <c r="E51" s="113"/>
      <c r="F51" s="112"/>
      <c r="G51" s="110"/>
      <c r="H51" s="111"/>
    </row>
    <row r="52" spans="5:8" ht="18" customHeight="1">
      <c r="E52" s="113"/>
      <c r="F52" s="112"/>
      <c r="G52" s="110"/>
      <c r="H52" s="111"/>
    </row>
    <row r="53" spans="5:8" ht="18" customHeight="1">
      <c r="E53" s="113"/>
      <c r="F53" s="112"/>
      <c r="G53" s="110"/>
      <c r="H53" s="111"/>
    </row>
    <row r="54" spans="5:8" ht="18" customHeight="1">
      <c r="E54" s="113"/>
      <c r="F54" s="112"/>
      <c r="G54" s="110"/>
      <c r="H54" s="111"/>
    </row>
    <row r="55" spans="5:8" ht="18" customHeight="1">
      <c r="E55" s="113"/>
      <c r="F55" s="112"/>
      <c r="G55" s="110"/>
      <c r="H55" s="111"/>
    </row>
    <row r="56" spans="5:8" ht="18" customHeight="1">
      <c r="E56" s="113"/>
      <c r="F56" s="112"/>
      <c r="G56" s="110"/>
      <c r="H56" s="111"/>
    </row>
    <row r="57" spans="5:8" ht="18" customHeight="1">
      <c r="E57" s="113"/>
      <c r="F57" s="112"/>
      <c r="G57" s="110"/>
      <c r="H57" s="111"/>
    </row>
    <row r="58" spans="5:8" ht="18" customHeight="1">
      <c r="E58" s="113"/>
      <c r="F58" s="112"/>
      <c r="G58" s="110"/>
      <c r="H58" s="111"/>
    </row>
    <row r="59" spans="5:8" ht="18" customHeight="1">
      <c r="E59" s="113"/>
      <c r="F59" s="112"/>
      <c r="G59" s="110"/>
      <c r="H59" s="111"/>
    </row>
    <row r="60" spans="5:8" ht="18" customHeight="1">
      <c r="E60" s="113"/>
      <c r="F60" s="112"/>
      <c r="G60" s="110"/>
      <c r="H60" s="111"/>
    </row>
    <row r="61" spans="5:8" ht="18" customHeight="1">
      <c r="E61" s="113"/>
      <c r="F61" s="112"/>
      <c r="G61" s="110"/>
      <c r="H61" s="111"/>
    </row>
    <row r="62" spans="5:8" ht="18" customHeight="1">
      <c r="E62" s="113"/>
      <c r="F62" s="112"/>
      <c r="G62" s="110"/>
      <c r="H62" s="111"/>
    </row>
    <row r="63" spans="5:8" ht="18" customHeight="1">
      <c r="E63" s="113"/>
      <c r="F63" s="112"/>
      <c r="G63" s="110"/>
      <c r="H63" s="111"/>
    </row>
    <row r="64" spans="5:8" ht="18" customHeight="1">
      <c r="E64" s="113"/>
      <c r="F64" s="112"/>
      <c r="G64" s="110"/>
      <c r="H64" s="111"/>
    </row>
    <row r="65" spans="5:8" ht="18" customHeight="1">
      <c r="E65" s="113"/>
      <c r="F65" s="112"/>
      <c r="G65" s="110"/>
      <c r="H65" s="111"/>
    </row>
    <row r="66" spans="5:8" ht="18" customHeight="1">
      <c r="E66" s="113"/>
      <c r="F66" s="112"/>
      <c r="G66" s="110"/>
      <c r="H66" s="111"/>
    </row>
    <row r="67" spans="5:8" ht="18" customHeight="1">
      <c r="E67" s="113"/>
      <c r="F67" s="112"/>
      <c r="G67" s="110"/>
      <c r="H67" s="111"/>
    </row>
    <row r="68" spans="5:8" ht="18" customHeight="1">
      <c r="E68" s="113"/>
      <c r="F68" s="112"/>
      <c r="G68" s="110"/>
      <c r="H68" s="111"/>
    </row>
    <row r="69" spans="5:8" ht="18" customHeight="1">
      <c r="E69" s="113"/>
      <c r="F69" s="112"/>
      <c r="G69" s="110"/>
      <c r="H69" s="111"/>
    </row>
    <row r="70" spans="5:8" ht="18" customHeight="1">
      <c r="E70" s="113"/>
      <c r="F70" s="112"/>
      <c r="G70" s="110"/>
      <c r="H70" s="111"/>
    </row>
    <row r="71" spans="5:8" ht="18" customHeight="1">
      <c r="E71" s="113"/>
      <c r="F71" s="112"/>
      <c r="G71" s="110"/>
      <c r="H71" s="111"/>
    </row>
    <row r="72" spans="5:8" ht="18" customHeight="1">
      <c r="E72" s="113"/>
      <c r="F72" s="112"/>
      <c r="G72" s="110"/>
      <c r="H72" s="111"/>
    </row>
    <row r="73" spans="5:8" ht="18" customHeight="1">
      <c r="E73" s="113"/>
      <c r="F73" s="112"/>
      <c r="G73" s="110"/>
      <c r="H73" s="111"/>
    </row>
    <row r="74" spans="5:8" ht="18" customHeight="1">
      <c r="E74" s="113"/>
      <c r="F74" s="112"/>
      <c r="G74" s="110"/>
      <c r="H74" s="111"/>
    </row>
    <row r="75" spans="5:8" ht="18" customHeight="1">
      <c r="E75" s="113"/>
      <c r="F75" s="112"/>
      <c r="G75" s="110"/>
      <c r="H75" s="111"/>
    </row>
    <row r="76" spans="5:8" ht="18" customHeight="1">
      <c r="E76" s="113"/>
      <c r="F76" s="112"/>
      <c r="G76" s="110"/>
      <c r="H76" s="111"/>
    </row>
    <row r="77" spans="5:8" ht="18" customHeight="1">
      <c r="E77" s="113"/>
      <c r="F77" s="112"/>
      <c r="G77" s="110"/>
      <c r="H77" s="111"/>
    </row>
    <row r="78" spans="5:8" ht="18" customHeight="1">
      <c r="E78" s="113"/>
      <c r="F78" s="112"/>
      <c r="G78" s="110"/>
      <c r="H78" s="111"/>
    </row>
    <row r="79" spans="5:8" ht="18" customHeight="1">
      <c r="E79" s="113"/>
      <c r="F79" s="112"/>
      <c r="G79" s="110"/>
      <c r="H79" s="111"/>
    </row>
    <row r="80" spans="5:8" ht="18" customHeight="1">
      <c r="E80" s="113"/>
      <c r="F80" s="112"/>
      <c r="G80" s="110"/>
      <c r="H80" s="111"/>
    </row>
    <row r="81" spans="5:8" ht="18" customHeight="1">
      <c r="E81" s="113"/>
      <c r="F81" s="112"/>
      <c r="G81" s="110"/>
      <c r="H81" s="111"/>
    </row>
    <row r="82" spans="5:8" ht="18" customHeight="1">
      <c r="E82" s="113"/>
      <c r="F82" s="112"/>
      <c r="G82" s="110"/>
      <c r="H82" s="111"/>
    </row>
    <row r="83" spans="5:8" ht="18" customHeight="1">
      <c r="E83" s="113"/>
      <c r="F83" s="112"/>
      <c r="G83" s="110"/>
      <c r="H83" s="111"/>
    </row>
    <row r="84" spans="5:8" ht="18" customHeight="1">
      <c r="E84" s="113"/>
      <c r="F84" s="112"/>
      <c r="G84" s="110"/>
      <c r="H84" s="111"/>
    </row>
    <row r="85" spans="5:8" ht="18" customHeight="1">
      <c r="E85" s="113"/>
      <c r="F85" s="112"/>
      <c r="G85" s="110"/>
      <c r="H85" s="111"/>
    </row>
    <row r="86" spans="5:8" ht="18" customHeight="1">
      <c r="E86" s="113"/>
      <c r="F86" s="112"/>
      <c r="G86" s="110"/>
      <c r="H86" s="111"/>
    </row>
    <row r="87" spans="5:8" ht="18" customHeight="1">
      <c r="E87" s="113"/>
      <c r="F87" s="112"/>
      <c r="G87" s="110"/>
      <c r="H87" s="111"/>
    </row>
    <row r="88" spans="5:8" ht="18" customHeight="1">
      <c r="E88" s="113"/>
      <c r="F88" s="112"/>
      <c r="G88" s="110"/>
      <c r="H88" s="111"/>
    </row>
    <row r="89" spans="5:8" ht="18" customHeight="1">
      <c r="E89" s="113"/>
      <c r="F89" s="112"/>
      <c r="G89" s="110"/>
      <c r="H89" s="111"/>
    </row>
    <row r="90" spans="5:8" ht="18" customHeight="1">
      <c r="E90" s="113"/>
      <c r="F90" s="112"/>
      <c r="G90" s="110"/>
      <c r="H90" s="111"/>
    </row>
    <row r="91" spans="5:8" ht="18" customHeight="1">
      <c r="E91" s="113"/>
      <c r="F91" s="112"/>
      <c r="G91" s="110"/>
      <c r="H91" s="111"/>
    </row>
    <row r="92" spans="5:8" ht="18" customHeight="1">
      <c r="E92" s="113"/>
      <c r="F92" s="112"/>
      <c r="G92" s="110"/>
      <c r="H92" s="111"/>
    </row>
    <row r="93" spans="5:8" ht="18" customHeight="1">
      <c r="E93" s="113"/>
      <c r="F93" s="112"/>
      <c r="G93" s="110"/>
      <c r="H93" s="111"/>
    </row>
    <row r="94" spans="5:8" ht="18" customHeight="1">
      <c r="E94" s="113"/>
      <c r="F94" s="112"/>
      <c r="G94" s="110"/>
      <c r="H94" s="111"/>
    </row>
    <row r="95" spans="5:8" ht="18" customHeight="1">
      <c r="E95" s="113"/>
      <c r="F95" s="112"/>
      <c r="G95" s="110"/>
      <c r="H95" s="111"/>
    </row>
    <row r="96" spans="5:8" ht="18" customHeight="1">
      <c r="E96" s="113"/>
      <c r="F96" s="112"/>
      <c r="G96" s="110"/>
      <c r="H96" s="111"/>
    </row>
    <row r="97" spans="5:8" ht="18" customHeight="1">
      <c r="E97" s="113"/>
      <c r="F97" s="112"/>
      <c r="G97" s="110"/>
      <c r="H97" s="111"/>
    </row>
    <row r="98" spans="5:8" ht="18" customHeight="1">
      <c r="E98" s="113"/>
      <c r="F98" s="112"/>
      <c r="G98" s="110"/>
      <c r="H98" s="111"/>
    </row>
    <row r="99" spans="5:8" ht="18" customHeight="1">
      <c r="E99" s="113"/>
      <c r="F99" s="112"/>
      <c r="G99" s="110"/>
      <c r="H99" s="111"/>
    </row>
    <row r="100" spans="5:8" ht="18" customHeight="1">
      <c r="E100" s="113"/>
      <c r="F100" s="112"/>
      <c r="G100" s="110"/>
      <c r="H100" s="111"/>
    </row>
    <row r="101" spans="5:8" ht="18" customHeight="1">
      <c r="E101" s="113"/>
      <c r="F101" s="112"/>
      <c r="G101" s="110"/>
      <c r="H101" s="111"/>
    </row>
    <row r="102" spans="5:8" ht="18" customHeight="1">
      <c r="E102" s="113"/>
      <c r="F102" s="112"/>
      <c r="G102" s="110"/>
      <c r="H102" s="111"/>
    </row>
    <row r="103" spans="5:8" ht="18" customHeight="1">
      <c r="E103" s="113"/>
      <c r="F103" s="112"/>
      <c r="G103" s="110"/>
      <c r="H103" s="111"/>
    </row>
    <row r="104" spans="5:8" ht="18" customHeight="1">
      <c r="E104" s="113"/>
      <c r="F104" s="112"/>
      <c r="G104" s="110"/>
      <c r="H104" s="111"/>
    </row>
    <row r="105" spans="5:8" ht="18" customHeight="1">
      <c r="E105" s="113"/>
      <c r="F105" s="112"/>
      <c r="G105" s="110"/>
      <c r="H105" s="111"/>
    </row>
    <row r="106" spans="5:8" ht="18" customHeight="1">
      <c r="E106" s="113"/>
      <c r="F106" s="112"/>
      <c r="G106" s="110"/>
      <c r="H106" s="111"/>
    </row>
    <row r="107" spans="5:8" ht="18" customHeight="1">
      <c r="E107" s="113"/>
      <c r="F107" s="112"/>
      <c r="G107" s="110"/>
      <c r="H107" s="111"/>
    </row>
    <row r="108" spans="5:8" ht="18" customHeight="1">
      <c r="E108" s="113"/>
      <c r="F108" s="112"/>
      <c r="G108" s="110"/>
      <c r="H108" s="111"/>
    </row>
    <row r="109" spans="5:8" ht="18" customHeight="1">
      <c r="E109" s="113"/>
      <c r="F109" s="112"/>
      <c r="G109" s="110"/>
      <c r="H109" s="111"/>
    </row>
    <row r="110" spans="5:8" ht="18" customHeight="1">
      <c r="E110" s="113"/>
      <c r="F110" s="112"/>
      <c r="G110" s="110"/>
      <c r="H110" s="111"/>
    </row>
    <row r="111" spans="5:8" ht="18" customHeight="1">
      <c r="E111" s="113"/>
      <c r="F111" s="112"/>
      <c r="G111" s="110"/>
      <c r="H111" s="111"/>
    </row>
    <row r="112" spans="5:8" ht="18" customHeight="1">
      <c r="E112" s="113"/>
      <c r="F112" s="112"/>
      <c r="G112" s="110"/>
      <c r="H112" s="111"/>
    </row>
    <row r="113" spans="5:8" ht="18" customHeight="1">
      <c r="E113" s="113"/>
      <c r="F113" s="112"/>
      <c r="G113" s="110"/>
      <c r="H113" s="111"/>
    </row>
    <row r="114" spans="5:8" ht="18" customHeight="1">
      <c r="E114" s="113"/>
      <c r="F114" s="112"/>
      <c r="G114" s="110"/>
      <c r="H114" s="111"/>
    </row>
    <row r="115" spans="5:8" ht="18" customHeight="1">
      <c r="E115" s="113"/>
      <c r="F115" s="112"/>
      <c r="G115" s="110"/>
      <c r="H115" s="111"/>
    </row>
    <row r="116" spans="5:8" ht="18" customHeight="1">
      <c r="E116" s="113"/>
      <c r="F116" s="112"/>
      <c r="G116" s="110"/>
      <c r="H116" s="111"/>
    </row>
    <row r="117" spans="5:8" ht="18" customHeight="1">
      <c r="E117" s="113"/>
      <c r="F117" s="112"/>
      <c r="G117" s="110"/>
      <c r="H117" s="111"/>
    </row>
    <row r="118" spans="5:8" ht="18" customHeight="1">
      <c r="E118" s="113"/>
      <c r="F118" s="112"/>
      <c r="G118" s="110"/>
      <c r="H118" s="111"/>
    </row>
    <row r="119" spans="5:8" ht="18" customHeight="1">
      <c r="E119" s="113"/>
      <c r="F119" s="112"/>
      <c r="G119" s="110"/>
      <c r="H119" s="111"/>
    </row>
    <row r="120" spans="5:8" ht="18" customHeight="1">
      <c r="E120" s="113"/>
      <c r="F120" s="112"/>
      <c r="G120" s="110"/>
      <c r="H120" s="111"/>
    </row>
    <row r="121" spans="5:8" ht="18" customHeight="1">
      <c r="E121" s="113"/>
      <c r="F121" s="112"/>
      <c r="G121" s="110"/>
      <c r="H121" s="111"/>
    </row>
    <row r="122" spans="5:8" ht="18" customHeight="1">
      <c r="E122" s="113"/>
      <c r="F122" s="112"/>
      <c r="G122" s="110"/>
      <c r="H122" s="111"/>
    </row>
    <row r="123" spans="5:8" ht="18" customHeight="1">
      <c r="E123" s="113"/>
      <c r="F123" s="112"/>
      <c r="G123" s="110"/>
      <c r="H123" s="111"/>
    </row>
    <row r="124" spans="5:8" ht="18" customHeight="1">
      <c r="E124" s="113"/>
      <c r="F124" s="112"/>
      <c r="G124" s="110"/>
      <c r="H124" s="111"/>
    </row>
    <row r="125" spans="5:8" ht="18" customHeight="1">
      <c r="E125" s="113"/>
      <c r="F125" s="112"/>
      <c r="G125" s="110"/>
      <c r="H125" s="111"/>
    </row>
    <row r="126" spans="5:8" ht="18" customHeight="1">
      <c r="E126" s="113"/>
      <c r="F126" s="112"/>
      <c r="G126" s="110"/>
      <c r="H126" s="111"/>
    </row>
    <row r="127" spans="5:8" ht="18" customHeight="1">
      <c r="E127" s="113"/>
      <c r="F127" s="112"/>
      <c r="G127" s="110"/>
      <c r="H127" s="111"/>
    </row>
    <row r="128" spans="5:8" ht="18" customHeight="1">
      <c r="E128" s="113"/>
      <c r="F128" s="112"/>
      <c r="G128" s="110"/>
      <c r="H128" s="111"/>
    </row>
    <row r="129" spans="5:8" ht="18" customHeight="1">
      <c r="E129" s="113"/>
      <c r="F129" s="112"/>
      <c r="G129" s="110"/>
      <c r="H129" s="111"/>
    </row>
    <row r="130" spans="5:8" ht="18" customHeight="1">
      <c r="E130" s="113"/>
      <c r="F130" s="112"/>
      <c r="G130" s="110"/>
      <c r="H130" s="111"/>
    </row>
    <row r="131" spans="5:8" ht="18" customHeight="1">
      <c r="E131" s="113"/>
      <c r="F131" s="112"/>
      <c r="G131" s="110"/>
      <c r="H131" s="111"/>
    </row>
    <row r="132" spans="5:8" ht="18" customHeight="1">
      <c r="E132" s="113"/>
      <c r="F132" s="112"/>
      <c r="G132" s="110"/>
      <c r="H132" s="111"/>
    </row>
    <row r="133" spans="5:8" ht="18" customHeight="1">
      <c r="E133" s="113"/>
      <c r="F133" s="112"/>
      <c r="G133" s="110"/>
      <c r="H133" s="111"/>
    </row>
    <row r="134" spans="5:8" ht="18" customHeight="1">
      <c r="E134" s="113"/>
      <c r="F134" s="112"/>
      <c r="G134" s="110"/>
      <c r="H134" s="111"/>
    </row>
    <row r="135" spans="5:8" ht="18" customHeight="1">
      <c r="E135" s="113"/>
      <c r="F135" s="112"/>
      <c r="G135" s="110"/>
      <c r="H135" s="111"/>
    </row>
    <row r="136" spans="5:8" ht="18" customHeight="1">
      <c r="E136" s="113"/>
      <c r="F136" s="112"/>
      <c r="G136" s="110"/>
      <c r="H136" s="111"/>
    </row>
    <row r="137" spans="5:8" ht="18" customHeight="1">
      <c r="E137" s="113"/>
      <c r="F137" s="112"/>
      <c r="G137" s="110"/>
      <c r="H137" s="111"/>
    </row>
    <row r="138" spans="5:8" ht="18" customHeight="1">
      <c r="E138" s="113"/>
      <c r="F138" s="112"/>
      <c r="G138" s="110"/>
      <c r="H138" s="111"/>
    </row>
    <row r="139" spans="5:8" ht="18" customHeight="1">
      <c r="E139" s="113"/>
      <c r="F139" s="112"/>
      <c r="G139" s="110"/>
      <c r="H139" s="111"/>
    </row>
    <row r="140" spans="5:8" ht="18" customHeight="1">
      <c r="E140" s="113"/>
      <c r="F140" s="112"/>
      <c r="G140" s="110"/>
      <c r="H140" s="111"/>
    </row>
    <row r="141" spans="5:8" ht="18" customHeight="1">
      <c r="E141" s="113"/>
      <c r="F141" s="112"/>
      <c r="G141" s="110"/>
      <c r="H141" s="111"/>
    </row>
    <row r="142" spans="5:8" ht="18" customHeight="1">
      <c r="E142" s="113"/>
      <c r="F142" s="112"/>
      <c r="G142" s="110"/>
      <c r="H142" s="111"/>
    </row>
    <row r="143" spans="5:8" ht="18" customHeight="1">
      <c r="E143" s="113"/>
      <c r="F143" s="112"/>
      <c r="G143" s="110"/>
      <c r="H143" s="111"/>
    </row>
    <row r="144" spans="5:8" ht="18" customHeight="1">
      <c r="E144" s="113"/>
      <c r="F144" s="112"/>
      <c r="G144" s="110"/>
      <c r="H144" s="111"/>
    </row>
    <row r="145" spans="5:8" ht="18" customHeight="1">
      <c r="E145" s="113"/>
      <c r="F145" s="112"/>
      <c r="G145" s="110"/>
      <c r="H145" s="111"/>
    </row>
  </sheetData>
  <mergeCells count="12">
    <mergeCell ref="F1:H1"/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7:D17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1"/>
  <sheetViews>
    <sheetView showGridLines="0" defaultGridColor="0" view="pageBreakPreview" zoomScale="80" zoomScaleSheetLayoutView="80" colorId="15" workbookViewId="0" topLeftCell="F28">
      <selection activeCell="H34" activeCellId="1" sqref="A1:E27 H34"/>
    </sheetView>
  </sheetViews>
  <sheetFormatPr defaultColWidth="9.00390625" defaultRowHeight="18" customHeight="1"/>
  <cols>
    <col min="1" max="1" width="8.75390625" style="31" customWidth="1"/>
    <col min="2" max="2" width="10.875" style="32" customWidth="1"/>
    <col min="3" max="3" width="8.75390625" style="32" customWidth="1"/>
    <col min="4" max="4" width="98.50390625" style="33" customWidth="1"/>
    <col min="5" max="5" width="8.75390625" style="32" customWidth="1"/>
    <col min="6" max="6" width="17.125" style="32" customWidth="1"/>
    <col min="7" max="7" width="15.375" style="32" customWidth="1"/>
    <col min="8" max="8" width="12.75390625" style="32" customWidth="1"/>
    <col min="9" max="16384" width="9.00390625" style="32" customWidth="1"/>
  </cols>
  <sheetData>
    <row r="1" spans="1:8" ht="26.25" customHeight="1">
      <c r="A1"/>
      <c r="B1" s="34"/>
      <c r="C1" s="34"/>
      <c r="D1" s="34"/>
      <c r="E1" s="34"/>
      <c r="F1" s="175" t="s">
        <v>211</v>
      </c>
      <c r="G1" s="175"/>
      <c r="H1" s="175"/>
    </row>
    <row r="2" spans="1:8" ht="26.25" customHeight="1">
      <c r="A2" s="194" t="s">
        <v>212</v>
      </c>
      <c r="B2" s="194"/>
      <c r="C2" s="194"/>
      <c r="D2" s="194"/>
      <c r="E2" s="194"/>
      <c r="F2" s="194"/>
      <c r="G2" s="194"/>
      <c r="H2" s="194"/>
    </row>
    <row r="3" spans="1:8" ht="26.25" customHeight="1">
      <c r="A3" s="195"/>
      <c r="B3" s="196"/>
      <c r="C3" s="196"/>
      <c r="D3" s="197" t="s">
        <v>213</v>
      </c>
      <c r="E3" s="198"/>
      <c r="F3" s="198"/>
      <c r="G3" s="198"/>
      <c r="H3" s="199" t="s">
        <v>2</v>
      </c>
    </row>
    <row r="4" spans="1:8" s="42" customFormat="1" ht="26.25" customHeight="1">
      <c r="A4" s="200" t="s">
        <v>3</v>
      </c>
      <c r="B4" s="201" t="s">
        <v>32</v>
      </c>
      <c r="C4" s="201" t="s">
        <v>33</v>
      </c>
      <c r="D4" s="201" t="s">
        <v>34</v>
      </c>
      <c r="E4" s="202" t="s">
        <v>7</v>
      </c>
      <c r="F4" s="201" t="s">
        <v>5</v>
      </c>
      <c r="G4" s="201" t="s">
        <v>6</v>
      </c>
      <c r="H4" s="201" t="s">
        <v>36</v>
      </c>
    </row>
    <row r="5" spans="1:8" s="43" customFormat="1" ht="26.25" customHeight="1">
      <c r="A5" s="200"/>
      <c r="B5" s="201"/>
      <c r="C5" s="201"/>
      <c r="D5" s="201"/>
      <c r="E5" s="202"/>
      <c r="F5" s="201"/>
      <c r="G5" s="201"/>
      <c r="H5" s="201"/>
    </row>
    <row r="6" spans="1:8" s="47" customFormat="1" ht="26.25" customHeight="1">
      <c r="A6" s="203">
        <v>1</v>
      </c>
      <c r="B6" s="204">
        <v>2</v>
      </c>
      <c r="C6" s="204">
        <v>3</v>
      </c>
      <c r="D6" s="204">
        <v>4</v>
      </c>
      <c r="E6" s="205">
        <v>5</v>
      </c>
      <c r="F6" s="204">
        <v>6</v>
      </c>
      <c r="G6" s="204">
        <v>7</v>
      </c>
      <c r="H6" s="204">
        <v>8</v>
      </c>
    </row>
    <row r="7" spans="1:8" ht="26.25" customHeight="1">
      <c r="A7" s="206" t="s">
        <v>16</v>
      </c>
      <c r="B7" s="206">
        <v>80101</v>
      </c>
      <c r="C7" s="206"/>
      <c r="D7" s="207" t="s">
        <v>139</v>
      </c>
      <c r="E7" s="208">
        <f>(G7/F7)*100</f>
        <v>75.66408614258569</v>
      </c>
      <c r="F7" s="209">
        <f>SUM(F8,F9)</f>
        <v>14209</v>
      </c>
      <c r="G7" s="210">
        <f>SUM(G8,G9)</f>
        <v>10751.11</v>
      </c>
      <c r="H7" s="210"/>
    </row>
    <row r="8" spans="1:8" ht="33" customHeight="1">
      <c r="A8" s="211"/>
      <c r="B8" s="212"/>
      <c r="C8" s="212" t="s">
        <v>41</v>
      </c>
      <c r="D8" s="213" t="s">
        <v>214</v>
      </c>
      <c r="E8" s="214">
        <f>(G8/F8)*100</f>
        <v>79.91954906482194</v>
      </c>
      <c r="F8" s="215">
        <v>11709</v>
      </c>
      <c r="G8" s="216">
        <v>9357.78</v>
      </c>
      <c r="H8" s="216"/>
    </row>
    <row r="9" spans="1:8" ht="26.25" customHeight="1">
      <c r="A9" s="211"/>
      <c r="B9" s="212"/>
      <c r="C9" s="212" t="s">
        <v>119</v>
      </c>
      <c r="D9" s="213" t="s">
        <v>120</v>
      </c>
      <c r="E9" s="214">
        <f>(G9/F9)*100</f>
        <v>55.7332</v>
      </c>
      <c r="F9" s="215">
        <v>2500</v>
      </c>
      <c r="G9" s="216">
        <v>1393.33</v>
      </c>
      <c r="H9" s="216"/>
    </row>
    <row r="10" spans="1:8" ht="26.25" customHeight="1">
      <c r="A10" s="206"/>
      <c r="B10" s="206">
        <v>80148</v>
      </c>
      <c r="C10" s="206"/>
      <c r="D10" s="207" t="s">
        <v>145</v>
      </c>
      <c r="E10" s="208">
        <f>(G10/F10)*100</f>
        <v>43.72523686477175</v>
      </c>
      <c r="F10" s="209">
        <f>SUM(F11)</f>
        <v>139320</v>
      </c>
      <c r="G10" s="210">
        <f>SUM(G11)</f>
        <v>60918</v>
      </c>
      <c r="H10" s="210"/>
    </row>
    <row r="11" spans="1:8" ht="26.25" customHeight="1">
      <c r="A11" s="212"/>
      <c r="B11" s="217" t="s">
        <v>71</v>
      </c>
      <c r="C11" s="212" t="s">
        <v>67</v>
      </c>
      <c r="D11" s="213" t="s">
        <v>68</v>
      </c>
      <c r="E11" s="214">
        <f>(G11/F11)*100</f>
        <v>43.72523686477175</v>
      </c>
      <c r="F11" s="215">
        <v>139320</v>
      </c>
      <c r="G11" s="216">
        <v>60918</v>
      </c>
      <c r="H11" s="218"/>
    </row>
    <row r="12" spans="1:8" ht="26.25" customHeight="1">
      <c r="A12" s="219" t="s">
        <v>186</v>
      </c>
      <c r="B12" s="219"/>
      <c r="C12" s="219"/>
      <c r="D12" s="219"/>
      <c r="E12" s="220">
        <f>(G12/F12)*100</f>
        <v>46.68115470041491</v>
      </c>
      <c r="F12" s="221">
        <f>SUM(F7,F10)</f>
        <v>153529</v>
      </c>
      <c r="G12" s="222">
        <f>SUM(G7,G10)</f>
        <v>71669.11</v>
      </c>
      <c r="H12" s="222"/>
    </row>
    <row r="13" spans="1:8" ht="26.25" customHeight="1">
      <c r="A13" s="223"/>
      <c r="B13" s="198"/>
      <c r="C13" s="198"/>
      <c r="D13" s="224"/>
      <c r="E13" s="225"/>
      <c r="F13" s="226"/>
      <c r="G13" s="227"/>
      <c r="H13" s="198"/>
    </row>
    <row r="14" spans="1:8" ht="26.25" customHeight="1">
      <c r="A14" s="195"/>
      <c r="B14" s="195"/>
      <c r="C14" s="195"/>
      <c r="D14" s="197" t="s">
        <v>215</v>
      </c>
      <c r="E14" s="196"/>
      <c r="F14" s="196"/>
      <c r="G14" s="196"/>
      <c r="H14" s="228" t="s">
        <v>2</v>
      </c>
    </row>
    <row r="15" spans="1:8" ht="26.25" customHeight="1">
      <c r="A15" s="39" t="s">
        <v>3</v>
      </c>
      <c r="B15" s="40" t="s">
        <v>32</v>
      </c>
      <c r="C15" s="40" t="s">
        <v>33</v>
      </c>
      <c r="D15" s="40" t="s">
        <v>34</v>
      </c>
      <c r="E15" s="41" t="s">
        <v>7</v>
      </c>
      <c r="F15" s="40" t="s">
        <v>35</v>
      </c>
      <c r="G15" s="40" t="s">
        <v>6</v>
      </c>
      <c r="H15" s="40" t="s">
        <v>36</v>
      </c>
    </row>
    <row r="16" spans="1:8" ht="26.25" customHeight="1">
      <c r="A16" s="39"/>
      <c r="B16" s="40"/>
      <c r="C16" s="40"/>
      <c r="D16" s="40"/>
      <c r="E16" s="41"/>
      <c r="F16" s="40"/>
      <c r="G16" s="40"/>
      <c r="H16" s="40"/>
    </row>
    <row r="17" spans="1:8" ht="26.25" customHeight="1">
      <c r="A17" s="229">
        <v>1</v>
      </c>
      <c r="B17" s="158">
        <v>2</v>
      </c>
      <c r="C17" s="158">
        <v>3</v>
      </c>
      <c r="D17" s="158">
        <v>4</v>
      </c>
      <c r="E17" s="159">
        <v>5</v>
      </c>
      <c r="F17" s="158">
        <v>6</v>
      </c>
      <c r="G17" s="158">
        <v>7</v>
      </c>
      <c r="H17" s="158">
        <v>8</v>
      </c>
    </row>
    <row r="18" spans="1:8" ht="26.25" customHeight="1">
      <c r="A18" s="206" t="s">
        <v>16</v>
      </c>
      <c r="B18" s="206">
        <v>80101</v>
      </c>
      <c r="C18" s="206"/>
      <c r="D18" s="207" t="s">
        <v>139</v>
      </c>
      <c r="E18" s="208">
        <f>(G18/F18)*100</f>
        <v>87.62356164383563</v>
      </c>
      <c r="F18" s="209">
        <f>SUM(F19,F20)</f>
        <v>7300</v>
      </c>
      <c r="G18" s="210">
        <f>SUM(G19,G20)</f>
        <v>6396.52</v>
      </c>
      <c r="H18" s="230"/>
    </row>
    <row r="19" spans="1:8" ht="42" customHeight="1">
      <c r="A19" s="211"/>
      <c r="B19" s="212"/>
      <c r="C19" s="212" t="s">
        <v>41</v>
      </c>
      <c r="D19" s="213" t="s">
        <v>214</v>
      </c>
      <c r="E19" s="214">
        <f>(G19/F19)*100</f>
        <v>88.10714285714286</v>
      </c>
      <c r="F19" s="215">
        <v>7000</v>
      </c>
      <c r="G19" s="216">
        <v>6167.5</v>
      </c>
      <c r="H19" s="231"/>
    </row>
    <row r="20" spans="1:8" ht="26.25" customHeight="1">
      <c r="A20" s="211"/>
      <c r="B20" s="212"/>
      <c r="C20" s="212" t="s">
        <v>119</v>
      </c>
      <c r="D20" s="213" t="s">
        <v>120</v>
      </c>
      <c r="E20" s="214">
        <f>(G20/F20)*100</f>
        <v>76.34</v>
      </c>
      <c r="F20" s="215">
        <v>300</v>
      </c>
      <c r="G20" s="216">
        <v>229.02</v>
      </c>
      <c r="H20" s="231"/>
    </row>
    <row r="21" spans="1:8" ht="26.25" customHeight="1">
      <c r="A21" s="219" t="s">
        <v>186</v>
      </c>
      <c r="B21" s="219"/>
      <c r="C21" s="219"/>
      <c r="D21" s="219"/>
      <c r="E21" s="220">
        <f>(G21/F21)*100</f>
        <v>87.62356164383563</v>
      </c>
      <c r="F21" s="221">
        <v>7300</v>
      </c>
      <c r="G21" s="222">
        <v>6396.52</v>
      </c>
      <c r="H21" s="222"/>
    </row>
    <row r="22" spans="1:8" ht="26.25" customHeight="1">
      <c r="A22" s="223"/>
      <c r="B22" s="198"/>
      <c r="C22" s="198"/>
      <c r="D22" s="224"/>
      <c r="E22" s="225"/>
      <c r="F22" s="226"/>
      <c r="G22" s="227"/>
      <c r="H22" s="198"/>
    </row>
    <row r="23" spans="1:8" ht="26.25" customHeight="1">
      <c r="A23"/>
      <c r="B23"/>
      <c r="C23"/>
      <c r="D23" s="197" t="s">
        <v>216</v>
      </c>
      <c r="E23" s="197"/>
      <c r="F23" s="197"/>
      <c r="G23" s="197"/>
      <c r="H23" s="228" t="s">
        <v>2</v>
      </c>
    </row>
    <row r="24" spans="1:8" ht="26.25" customHeight="1">
      <c r="A24" s="39" t="s">
        <v>3</v>
      </c>
      <c r="B24" s="40" t="s">
        <v>32</v>
      </c>
      <c r="C24" s="40" t="s">
        <v>33</v>
      </c>
      <c r="D24" s="40" t="s">
        <v>34</v>
      </c>
      <c r="E24" s="41" t="s">
        <v>7</v>
      </c>
      <c r="F24" s="40" t="s">
        <v>35</v>
      </c>
      <c r="G24" s="40" t="s">
        <v>6</v>
      </c>
      <c r="H24" s="40" t="s">
        <v>36</v>
      </c>
    </row>
    <row r="25" spans="1:8" ht="26.25" customHeight="1">
      <c r="A25" s="39"/>
      <c r="B25" s="40"/>
      <c r="C25" s="40"/>
      <c r="D25" s="40"/>
      <c r="E25" s="41"/>
      <c r="F25" s="40"/>
      <c r="G25" s="40"/>
      <c r="H25" s="40"/>
    </row>
    <row r="26" spans="1:8" ht="26.25" customHeight="1">
      <c r="A26" s="229">
        <v>1</v>
      </c>
      <c r="B26" s="158">
        <v>2</v>
      </c>
      <c r="C26" s="158">
        <v>3</v>
      </c>
      <c r="D26" s="158">
        <v>4</v>
      </c>
      <c r="E26" s="159">
        <v>5</v>
      </c>
      <c r="F26" s="158">
        <v>6</v>
      </c>
      <c r="G26" s="158">
        <v>7</v>
      </c>
      <c r="H26" s="158">
        <v>8</v>
      </c>
    </row>
    <row r="27" spans="1:8" ht="26.25" customHeight="1">
      <c r="A27" s="206" t="s">
        <v>16</v>
      </c>
      <c r="B27" s="206">
        <v>80101</v>
      </c>
      <c r="C27" s="206"/>
      <c r="D27" s="207" t="s">
        <v>139</v>
      </c>
      <c r="E27" s="208">
        <f>(G27/F27)*100</f>
        <v>54.21570881226053</v>
      </c>
      <c r="F27" s="209">
        <f>SUM(F28:F30)</f>
        <v>5220</v>
      </c>
      <c r="G27" s="209">
        <f>SUM(G28:G30)</f>
        <v>2830.06</v>
      </c>
      <c r="H27" s="230"/>
    </row>
    <row r="28" spans="1:8" ht="36.75" customHeight="1">
      <c r="A28" s="211"/>
      <c r="B28" s="212"/>
      <c r="C28" s="212" t="s">
        <v>41</v>
      </c>
      <c r="D28" s="213" t="s">
        <v>214</v>
      </c>
      <c r="E28" s="214">
        <f>(G28/F28)*100</f>
        <v>56.44</v>
      </c>
      <c r="F28" s="215">
        <v>5000</v>
      </c>
      <c r="G28" s="216">
        <v>2822</v>
      </c>
      <c r="H28" s="231"/>
    </row>
    <row r="29" spans="1:8" ht="26.25" customHeight="1">
      <c r="A29" s="211"/>
      <c r="B29" s="212"/>
      <c r="C29" s="232" t="s">
        <v>217</v>
      </c>
      <c r="D29" s="233" t="s">
        <v>156</v>
      </c>
      <c r="E29" s="214">
        <f>(G29/F29)*100</f>
        <v>0</v>
      </c>
      <c r="F29" s="215">
        <v>20</v>
      </c>
      <c r="G29" s="216">
        <v>0</v>
      </c>
      <c r="H29" s="231"/>
    </row>
    <row r="30" spans="1:8" ht="26.25" customHeight="1">
      <c r="A30" s="211"/>
      <c r="B30" s="212"/>
      <c r="C30" s="212" t="s">
        <v>119</v>
      </c>
      <c r="D30" s="213" t="s">
        <v>120</v>
      </c>
      <c r="E30" s="214">
        <f>(G30/F30)*100</f>
        <v>4.03</v>
      </c>
      <c r="F30" s="215">
        <v>200</v>
      </c>
      <c r="G30" s="216">
        <v>8.06</v>
      </c>
      <c r="H30" s="231"/>
    </row>
    <row r="31" spans="1:8" ht="26.25" customHeight="1">
      <c r="A31" s="234"/>
      <c r="B31" s="234" t="s">
        <v>218</v>
      </c>
      <c r="C31" s="234"/>
      <c r="D31" s="235" t="s">
        <v>145</v>
      </c>
      <c r="E31" s="208">
        <f>(G31/F31)*100</f>
        <v>38.13779937521694</v>
      </c>
      <c r="F31" s="236">
        <v>46096</v>
      </c>
      <c r="G31" s="237">
        <v>17580</v>
      </c>
      <c r="H31" s="238"/>
    </row>
    <row r="32" spans="1:8" ht="26.25" customHeight="1">
      <c r="A32" s="234"/>
      <c r="B32" s="234"/>
      <c r="C32" s="232" t="s">
        <v>217</v>
      </c>
      <c r="D32" s="233" t="s">
        <v>156</v>
      </c>
      <c r="E32" s="214">
        <f>(G32/F32)*100</f>
        <v>38.13779937521694</v>
      </c>
      <c r="F32" s="239">
        <v>46096</v>
      </c>
      <c r="G32" s="240">
        <v>17580</v>
      </c>
      <c r="H32" s="241"/>
    </row>
    <row r="33" spans="1:8" ht="26.25" customHeight="1">
      <c r="A33" s="219" t="s">
        <v>186</v>
      </c>
      <c r="B33" s="219"/>
      <c r="C33" s="219"/>
      <c r="D33" s="219"/>
      <c r="E33" s="220">
        <f>(G33/F33)*100</f>
        <v>39.77328708395043</v>
      </c>
      <c r="F33" s="221">
        <f>SUM(F31,F27)</f>
        <v>51316</v>
      </c>
      <c r="G33" s="221">
        <f>SUM(G31,G27)</f>
        <v>20410.06</v>
      </c>
      <c r="H33" s="222"/>
    </row>
    <row r="34" spans="5:8" ht="26.25" customHeight="1">
      <c r="E34" s="108"/>
      <c r="F34" s="112"/>
      <c r="G34" s="110"/>
      <c r="H34" s="111"/>
    </row>
    <row r="35" spans="5:8" ht="18" customHeight="1">
      <c r="E35" s="108"/>
      <c r="F35" s="112"/>
      <c r="G35" s="110"/>
      <c r="H35" s="111"/>
    </row>
    <row r="36" spans="5:8" ht="18" customHeight="1">
      <c r="E36" s="108"/>
      <c r="F36" s="112"/>
      <c r="G36" s="110"/>
      <c r="H36" s="111"/>
    </row>
    <row r="37" spans="5:8" ht="18" customHeight="1">
      <c r="E37" s="242"/>
      <c r="F37" s="112"/>
      <c r="G37" s="110"/>
      <c r="H37" s="111"/>
    </row>
    <row r="38" spans="5:8" ht="18" customHeight="1">
      <c r="E38" s="108"/>
      <c r="F38" s="112"/>
      <c r="G38" s="110"/>
      <c r="H38" s="111"/>
    </row>
    <row r="39" spans="5:8" ht="18" customHeight="1">
      <c r="E39" s="108"/>
      <c r="F39" s="112"/>
      <c r="G39" s="110"/>
      <c r="H39" s="111"/>
    </row>
    <row r="40" spans="5:8" ht="18" customHeight="1">
      <c r="E40" s="108"/>
      <c r="F40" s="112"/>
      <c r="G40" s="110"/>
      <c r="H40" s="111"/>
    </row>
    <row r="41" spans="5:8" ht="18" customHeight="1">
      <c r="E41" s="108"/>
      <c r="F41" s="112"/>
      <c r="G41" s="110"/>
      <c r="H41" s="111"/>
    </row>
    <row r="42" spans="5:8" ht="18" customHeight="1">
      <c r="E42" s="108"/>
      <c r="F42" s="112"/>
      <c r="G42" s="110"/>
      <c r="H42" s="111"/>
    </row>
    <row r="43" spans="5:8" ht="18" customHeight="1">
      <c r="E43" s="113"/>
      <c r="F43" s="112"/>
      <c r="G43" s="110"/>
      <c r="H43" s="111"/>
    </row>
    <row r="44" spans="5:8" ht="18" customHeight="1">
      <c r="E44" s="113"/>
      <c r="F44" s="112"/>
      <c r="G44" s="110"/>
      <c r="H44" s="111"/>
    </row>
    <row r="45" spans="5:8" ht="18" customHeight="1">
      <c r="E45" s="113"/>
      <c r="F45" s="112"/>
      <c r="G45" s="110"/>
      <c r="H45" s="111"/>
    </row>
    <row r="46" spans="5:8" ht="18" customHeight="1">
      <c r="E46" s="113"/>
      <c r="F46" s="112"/>
      <c r="G46" s="110"/>
      <c r="H46" s="111"/>
    </row>
    <row r="47" spans="5:8" ht="18" customHeight="1">
      <c r="E47" s="113"/>
      <c r="F47" s="112"/>
      <c r="G47" s="110"/>
      <c r="H47" s="111"/>
    </row>
    <row r="48" spans="5:8" ht="18" customHeight="1">
      <c r="E48" s="113"/>
      <c r="F48" s="112"/>
      <c r="G48" s="110"/>
      <c r="H48" s="111"/>
    </row>
    <row r="49" spans="5:8" ht="18" customHeight="1">
      <c r="E49" s="113"/>
      <c r="F49" s="112"/>
      <c r="G49" s="110"/>
      <c r="H49" s="111"/>
    </row>
    <row r="50" spans="5:8" ht="18" customHeight="1">
      <c r="E50" s="113"/>
      <c r="F50" s="112"/>
      <c r="G50" s="110"/>
      <c r="H50" s="111"/>
    </row>
    <row r="51" spans="5:8" ht="18" customHeight="1">
      <c r="E51" s="113"/>
      <c r="F51" s="112"/>
      <c r="G51" s="110"/>
      <c r="H51" s="111"/>
    </row>
    <row r="52" spans="5:8" ht="18" customHeight="1">
      <c r="E52" s="113"/>
      <c r="F52" s="112"/>
      <c r="G52" s="110"/>
      <c r="H52" s="111"/>
    </row>
    <row r="53" spans="5:8" ht="18" customHeight="1">
      <c r="E53" s="113"/>
      <c r="F53" s="112"/>
      <c r="G53" s="110"/>
      <c r="H53" s="111"/>
    </row>
    <row r="54" spans="5:8" ht="18" customHeight="1">
      <c r="E54" s="113"/>
      <c r="F54" s="112"/>
      <c r="G54" s="110"/>
      <c r="H54" s="111"/>
    </row>
    <row r="55" spans="5:8" ht="18" customHeight="1">
      <c r="E55" s="113"/>
      <c r="F55" s="112"/>
      <c r="G55" s="110"/>
      <c r="H55" s="111"/>
    </row>
    <row r="56" spans="5:8" ht="18" customHeight="1">
      <c r="E56" s="113"/>
      <c r="F56" s="112"/>
      <c r="G56" s="110"/>
      <c r="H56" s="111"/>
    </row>
    <row r="57" spans="5:8" ht="18" customHeight="1">
      <c r="E57" s="113"/>
      <c r="F57" s="112"/>
      <c r="G57" s="110"/>
      <c r="H57" s="111"/>
    </row>
    <row r="58" spans="5:8" ht="18" customHeight="1">
      <c r="E58" s="113"/>
      <c r="F58" s="112"/>
      <c r="G58" s="110"/>
      <c r="H58" s="111"/>
    </row>
    <row r="59" spans="5:8" ht="18" customHeight="1">
      <c r="E59" s="113"/>
      <c r="F59" s="112"/>
      <c r="G59" s="110"/>
      <c r="H59" s="111"/>
    </row>
    <row r="60" spans="5:8" ht="18" customHeight="1">
      <c r="E60" s="113"/>
      <c r="F60" s="112"/>
      <c r="G60" s="110"/>
      <c r="H60" s="111"/>
    </row>
    <row r="61" spans="5:8" ht="18" customHeight="1">
      <c r="E61" s="113"/>
      <c r="F61" s="112"/>
      <c r="G61" s="110"/>
      <c r="H61" s="111"/>
    </row>
    <row r="62" spans="5:8" ht="18" customHeight="1">
      <c r="E62" s="113"/>
      <c r="F62" s="112"/>
      <c r="G62" s="110"/>
      <c r="H62" s="111"/>
    </row>
    <row r="63" spans="5:8" ht="18" customHeight="1">
      <c r="E63" s="113"/>
      <c r="F63" s="112"/>
      <c r="G63" s="110"/>
      <c r="H63" s="111"/>
    </row>
    <row r="64" spans="5:8" ht="18" customHeight="1">
      <c r="E64" s="113"/>
      <c r="F64" s="112"/>
      <c r="G64" s="110"/>
      <c r="H64" s="111"/>
    </row>
    <row r="65" spans="5:8" ht="18" customHeight="1">
      <c r="E65" s="113"/>
      <c r="F65" s="112"/>
      <c r="G65" s="110"/>
      <c r="H65" s="111"/>
    </row>
    <row r="66" spans="5:8" ht="18" customHeight="1">
      <c r="E66" s="113"/>
      <c r="F66" s="112"/>
      <c r="G66" s="110"/>
      <c r="H66" s="111"/>
    </row>
    <row r="67" spans="5:8" ht="18" customHeight="1">
      <c r="E67" s="113"/>
      <c r="F67" s="112"/>
      <c r="G67" s="110"/>
      <c r="H67" s="111"/>
    </row>
    <row r="68" spans="5:8" ht="18" customHeight="1">
      <c r="E68" s="113"/>
      <c r="F68" s="112"/>
      <c r="G68" s="110"/>
      <c r="H68" s="111"/>
    </row>
    <row r="69" spans="5:8" ht="18" customHeight="1">
      <c r="E69" s="113"/>
      <c r="F69" s="112"/>
      <c r="G69" s="110"/>
      <c r="H69" s="111"/>
    </row>
    <row r="70" spans="5:8" ht="18" customHeight="1">
      <c r="E70" s="113"/>
      <c r="F70" s="112"/>
      <c r="G70" s="110"/>
      <c r="H70" s="111"/>
    </row>
    <row r="71" spans="5:8" ht="18" customHeight="1">
      <c r="E71" s="113"/>
      <c r="F71" s="112"/>
      <c r="G71" s="110"/>
      <c r="H71" s="111"/>
    </row>
    <row r="72" spans="5:8" ht="18" customHeight="1">
      <c r="E72" s="113"/>
      <c r="F72" s="112"/>
      <c r="G72" s="110"/>
      <c r="H72" s="111"/>
    </row>
    <row r="73" spans="5:8" ht="18" customHeight="1">
      <c r="E73" s="113"/>
      <c r="F73" s="112"/>
      <c r="G73" s="110"/>
      <c r="H73" s="111"/>
    </row>
    <row r="74" spans="5:8" ht="18" customHeight="1">
      <c r="E74" s="113"/>
      <c r="F74" s="112"/>
      <c r="G74" s="110"/>
      <c r="H74" s="111"/>
    </row>
    <row r="75" spans="5:8" ht="18" customHeight="1">
      <c r="E75" s="113"/>
      <c r="F75" s="112"/>
      <c r="G75" s="110"/>
      <c r="H75" s="111"/>
    </row>
    <row r="76" spans="5:8" ht="18" customHeight="1">
      <c r="E76" s="113"/>
      <c r="F76" s="112"/>
      <c r="G76" s="110"/>
      <c r="H76" s="111"/>
    </row>
    <row r="77" spans="5:8" ht="18" customHeight="1">
      <c r="E77" s="113"/>
      <c r="F77" s="112"/>
      <c r="G77" s="110"/>
      <c r="H77" s="111"/>
    </row>
    <row r="78" spans="5:8" ht="18" customHeight="1">
      <c r="E78" s="113"/>
      <c r="F78" s="112"/>
      <c r="G78" s="110"/>
      <c r="H78" s="111"/>
    </row>
    <row r="79" spans="5:8" ht="18" customHeight="1">
      <c r="E79" s="113"/>
      <c r="F79" s="112"/>
      <c r="G79" s="110"/>
      <c r="H79" s="111"/>
    </row>
    <row r="80" spans="5:8" ht="18" customHeight="1">
      <c r="E80" s="113"/>
      <c r="F80" s="112"/>
      <c r="G80" s="110"/>
      <c r="H80" s="111"/>
    </row>
    <row r="81" spans="5:8" ht="18" customHeight="1">
      <c r="E81" s="113"/>
      <c r="F81" s="112"/>
      <c r="G81" s="110"/>
      <c r="H81" s="111"/>
    </row>
    <row r="82" spans="5:8" ht="18" customHeight="1">
      <c r="E82" s="113"/>
      <c r="F82" s="112"/>
      <c r="G82" s="110"/>
      <c r="H82" s="111"/>
    </row>
    <row r="83" spans="5:8" ht="18" customHeight="1">
      <c r="E83" s="113"/>
      <c r="F83" s="112"/>
      <c r="G83" s="110"/>
      <c r="H83" s="111"/>
    </row>
    <row r="84" spans="5:8" ht="18" customHeight="1">
      <c r="E84" s="113"/>
      <c r="F84" s="112"/>
      <c r="G84" s="110"/>
      <c r="H84" s="111"/>
    </row>
    <row r="85" spans="5:8" ht="18" customHeight="1">
      <c r="E85" s="113"/>
      <c r="F85" s="112"/>
      <c r="G85" s="110"/>
      <c r="H85" s="111"/>
    </row>
    <row r="86" spans="5:8" ht="18" customHeight="1">
      <c r="E86" s="113"/>
      <c r="F86" s="112"/>
      <c r="G86" s="110"/>
      <c r="H86" s="111"/>
    </row>
    <row r="87" spans="5:8" ht="18" customHeight="1">
      <c r="E87" s="113"/>
      <c r="F87" s="112"/>
      <c r="G87" s="110"/>
      <c r="H87" s="111"/>
    </row>
    <row r="88" spans="5:8" ht="18" customHeight="1">
      <c r="E88" s="113"/>
      <c r="F88" s="112"/>
      <c r="G88" s="110"/>
      <c r="H88" s="111"/>
    </row>
    <row r="89" spans="5:8" ht="18" customHeight="1">
      <c r="E89" s="113"/>
      <c r="F89" s="112"/>
      <c r="G89" s="110"/>
      <c r="H89" s="111"/>
    </row>
    <row r="90" spans="5:8" ht="18" customHeight="1">
      <c r="E90" s="113"/>
      <c r="F90" s="112"/>
      <c r="G90" s="110"/>
      <c r="H90" s="111"/>
    </row>
    <row r="91" spans="5:8" ht="18" customHeight="1">
      <c r="E91" s="113"/>
      <c r="F91" s="112"/>
      <c r="G91" s="110"/>
      <c r="H91" s="111"/>
    </row>
    <row r="92" spans="5:8" ht="18" customHeight="1">
      <c r="E92" s="113"/>
      <c r="F92" s="112"/>
      <c r="G92" s="110"/>
      <c r="H92" s="111"/>
    </row>
    <row r="93" spans="5:8" ht="18" customHeight="1">
      <c r="E93" s="113"/>
      <c r="F93" s="112"/>
      <c r="G93" s="110"/>
      <c r="H93" s="111"/>
    </row>
    <row r="94" spans="5:8" ht="18" customHeight="1">
      <c r="E94" s="113"/>
      <c r="F94" s="112"/>
      <c r="G94" s="110"/>
      <c r="H94" s="111"/>
    </row>
    <row r="95" spans="5:8" ht="18" customHeight="1">
      <c r="E95" s="113"/>
      <c r="F95" s="112"/>
      <c r="G95" s="110"/>
      <c r="H95" s="111"/>
    </row>
    <row r="96" spans="5:8" ht="18" customHeight="1">
      <c r="E96" s="113"/>
      <c r="F96" s="112"/>
      <c r="G96" s="110"/>
      <c r="H96" s="111"/>
    </row>
    <row r="97" spans="5:8" ht="18" customHeight="1">
      <c r="E97" s="113"/>
      <c r="F97" s="112"/>
      <c r="G97" s="110"/>
      <c r="H97" s="111"/>
    </row>
    <row r="98" spans="5:8" ht="18" customHeight="1">
      <c r="E98" s="113"/>
      <c r="F98" s="112"/>
      <c r="G98" s="110"/>
      <c r="H98" s="111"/>
    </row>
    <row r="99" spans="5:8" ht="18" customHeight="1">
      <c r="E99" s="113"/>
      <c r="F99" s="112"/>
      <c r="G99" s="110"/>
      <c r="H99" s="111"/>
    </row>
    <row r="100" spans="5:8" ht="18" customHeight="1">
      <c r="E100" s="113"/>
      <c r="F100" s="112"/>
      <c r="G100" s="110"/>
      <c r="H100" s="111"/>
    </row>
    <row r="101" spans="5:8" ht="18" customHeight="1">
      <c r="E101" s="113"/>
      <c r="F101" s="112"/>
      <c r="G101" s="110"/>
      <c r="H101" s="111"/>
    </row>
    <row r="102" spans="5:8" ht="18" customHeight="1">
      <c r="E102" s="113"/>
      <c r="F102" s="112"/>
      <c r="G102" s="110"/>
      <c r="H102" s="111"/>
    </row>
    <row r="103" spans="5:8" ht="18" customHeight="1">
      <c r="E103" s="113"/>
      <c r="F103" s="112"/>
      <c r="G103" s="110"/>
      <c r="H103" s="111"/>
    </row>
    <row r="104" spans="5:8" ht="18" customHeight="1">
      <c r="E104" s="113"/>
      <c r="F104" s="112"/>
      <c r="G104" s="110"/>
      <c r="H104" s="111"/>
    </row>
    <row r="105" spans="5:8" ht="18" customHeight="1">
      <c r="E105" s="113"/>
      <c r="F105" s="112"/>
      <c r="G105" s="110"/>
      <c r="H105" s="111"/>
    </row>
    <row r="106" spans="5:8" ht="18" customHeight="1">
      <c r="E106" s="113"/>
      <c r="F106" s="112"/>
      <c r="G106" s="110"/>
      <c r="H106" s="111"/>
    </row>
    <row r="107" spans="5:8" ht="18" customHeight="1">
      <c r="E107" s="113"/>
      <c r="F107" s="112"/>
      <c r="G107" s="110"/>
      <c r="H107" s="111"/>
    </row>
    <row r="108" spans="5:8" ht="18" customHeight="1">
      <c r="E108" s="113"/>
      <c r="F108" s="112"/>
      <c r="G108" s="110"/>
      <c r="H108" s="111"/>
    </row>
    <row r="109" spans="5:8" ht="18" customHeight="1">
      <c r="E109" s="113"/>
      <c r="F109" s="112"/>
      <c r="G109" s="110"/>
      <c r="H109" s="111"/>
    </row>
    <row r="110" spans="5:8" ht="18" customHeight="1">
      <c r="E110" s="113"/>
      <c r="F110" s="112"/>
      <c r="G110" s="110"/>
      <c r="H110" s="111"/>
    </row>
    <row r="111" spans="5:8" ht="18" customHeight="1">
      <c r="E111" s="113"/>
      <c r="F111" s="112"/>
      <c r="G111" s="110"/>
      <c r="H111" s="111"/>
    </row>
    <row r="112" spans="5:8" ht="18" customHeight="1">
      <c r="E112" s="113"/>
      <c r="F112" s="112"/>
      <c r="G112" s="110"/>
      <c r="H112" s="111"/>
    </row>
    <row r="113" spans="5:8" ht="18" customHeight="1">
      <c r="E113" s="113"/>
      <c r="F113" s="112"/>
      <c r="G113" s="110"/>
      <c r="H113" s="111"/>
    </row>
    <row r="114" spans="5:8" ht="18" customHeight="1">
      <c r="E114" s="113"/>
      <c r="F114" s="112"/>
      <c r="G114" s="110"/>
      <c r="H114" s="111"/>
    </row>
    <row r="115" spans="5:8" ht="18" customHeight="1">
      <c r="E115" s="113"/>
      <c r="F115" s="112"/>
      <c r="G115" s="110"/>
      <c r="H115" s="111"/>
    </row>
    <row r="116" spans="5:8" ht="18" customHeight="1">
      <c r="E116" s="113"/>
      <c r="F116" s="112"/>
      <c r="G116" s="110"/>
      <c r="H116" s="111"/>
    </row>
    <row r="117" spans="5:8" ht="18" customHeight="1">
      <c r="E117" s="113"/>
      <c r="F117" s="112"/>
      <c r="G117" s="110"/>
      <c r="H117" s="111"/>
    </row>
    <row r="118" spans="5:8" ht="18" customHeight="1">
      <c r="E118" s="113"/>
      <c r="F118" s="112"/>
      <c r="G118" s="110"/>
      <c r="H118" s="111"/>
    </row>
    <row r="119" spans="5:8" ht="18" customHeight="1">
      <c r="E119" s="113"/>
      <c r="F119" s="112"/>
      <c r="G119" s="110"/>
      <c r="H119" s="111"/>
    </row>
    <row r="120" spans="5:8" ht="18" customHeight="1">
      <c r="E120" s="113"/>
      <c r="F120" s="112"/>
      <c r="G120" s="110"/>
      <c r="H120" s="111"/>
    </row>
    <row r="121" spans="5:8" ht="18" customHeight="1">
      <c r="E121" s="113"/>
      <c r="F121" s="112"/>
      <c r="G121" s="110"/>
      <c r="H121" s="111"/>
    </row>
    <row r="122" spans="5:8" ht="18" customHeight="1">
      <c r="E122" s="113"/>
      <c r="F122" s="112"/>
      <c r="G122" s="110"/>
      <c r="H122" s="111"/>
    </row>
    <row r="123" spans="5:8" ht="18" customHeight="1">
      <c r="E123" s="113"/>
      <c r="F123" s="112"/>
      <c r="G123" s="110"/>
      <c r="H123" s="111"/>
    </row>
    <row r="124" spans="5:8" ht="18" customHeight="1">
      <c r="E124" s="113"/>
      <c r="F124" s="112"/>
      <c r="G124" s="110"/>
      <c r="H124" s="111"/>
    </row>
    <row r="125" spans="5:8" ht="18" customHeight="1">
      <c r="E125" s="113"/>
      <c r="F125" s="112"/>
      <c r="G125" s="110"/>
      <c r="H125" s="111"/>
    </row>
    <row r="126" spans="5:8" ht="18" customHeight="1">
      <c r="E126" s="113"/>
      <c r="F126" s="112"/>
      <c r="G126" s="110"/>
      <c r="H126" s="111"/>
    </row>
    <row r="127" spans="5:8" ht="18" customHeight="1">
      <c r="E127" s="113"/>
      <c r="F127" s="112"/>
      <c r="G127" s="110"/>
      <c r="H127" s="111"/>
    </row>
    <row r="128" spans="5:8" ht="18" customHeight="1">
      <c r="E128" s="113"/>
      <c r="F128" s="112"/>
      <c r="G128" s="110"/>
      <c r="H128" s="111"/>
    </row>
    <row r="129" spans="5:8" ht="18" customHeight="1">
      <c r="E129" s="113"/>
      <c r="F129" s="112"/>
      <c r="G129" s="110"/>
      <c r="H129" s="111"/>
    </row>
    <row r="130" spans="5:8" ht="18" customHeight="1">
      <c r="E130" s="113"/>
      <c r="F130" s="112"/>
      <c r="G130" s="110"/>
      <c r="H130" s="111"/>
    </row>
    <row r="131" spans="5:8" ht="18" customHeight="1">
      <c r="E131" s="113"/>
      <c r="F131" s="112"/>
      <c r="G131" s="110"/>
      <c r="H131" s="111"/>
    </row>
    <row r="132" spans="5:8" ht="18" customHeight="1">
      <c r="E132" s="113"/>
      <c r="F132" s="112"/>
      <c r="G132" s="110"/>
      <c r="H132" s="111"/>
    </row>
    <row r="133" spans="5:8" ht="18" customHeight="1">
      <c r="E133" s="113"/>
      <c r="F133" s="112"/>
      <c r="G133" s="110"/>
      <c r="H133" s="111"/>
    </row>
    <row r="134" spans="5:8" ht="18" customHeight="1">
      <c r="E134" s="113"/>
      <c r="F134" s="112"/>
      <c r="G134" s="110"/>
      <c r="H134" s="111"/>
    </row>
    <row r="135" spans="5:8" ht="18" customHeight="1">
      <c r="E135" s="113"/>
      <c r="F135" s="112"/>
      <c r="G135" s="110"/>
      <c r="H135" s="111"/>
    </row>
    <row r="136" spans="5:8" ht="18" customHeight="1">
      <c r="E136" s="113"/>
      <c r="F136" s="112"/>
      <c r="G136" s="110"/>
      <c r="H136" s="111"/>
    </row>
    <row r="137" spans="5:8" ht="18" customHeight="1">
      <c r="E137" s="113"/>
      <c r="F137" s="112"/>
      <c r="G137" s="110"/>
      <c r="H137" s="111"/>
    </row>
    <row r="138" spans="5:8" ht="18" customHeight="1">
      <c r="E138" s="113"/>
      <c r="F138" s="112"/>
      <c r="G138" s="110"/>
      <c r="H138" s="111"/>
    </row>
    <row r="139" spans="5:8" ht="18" customHeight="1">
      <c r="E139" s="113"/>
      <c r="F139" s="112"/>
      <c r="G139" s="110"/>
      <c r="H139" s="111"/>
    </row>
    <row r="140" spans="5:8" ht="18" customHeight="1">
      <c r="E140" s="113"/>
      <c r="F140" s="112"/>
      <c r="G140" s="110"/>
      <c r="H140" s="111"/>
    </row>
    <row r="141" spans="5:8" ht="18" customHeight="1">
      <c r="E141" s="113"/>
      <c r="F141" s="112"/>
      <c r="G141" s="110"/>
      <c r="H141" s="111"/>
    </row>
  </sheetData>
  <mergeCells count="29">
    <mergeCell ref="F1:H1"/>
    <mergeCell ref="A2:H2"/>
    <mergeCell ref="A4:A5"/>
    <mergeCell ref="B4:B5"/>
    <mergeCell ref="C4:C5"/>
    <mergeCell ref="D4:D5"/>
    <mergeCell ref="E4:E5"/>
    <mergeCell ref="F4:F5"/>
    <mergeCell ref="G4:G5"/>
    <mergeCell ref="H4:H5"/>
    <mergeCell ref="A12:D12"/>
    <mergeCell ref="A15:A16"/>
    <mergeCell ref="B15:B16"/>
    <mergeCell ref="C15:C16"/>
    <mergeCell ref="D15:D16"/>
    <mergeCell ref="E15:E16"/>
    <mergeCell ref="F15:F16"/>
    <mergeCell ref="G15:G16"/>
    <mergeCell ref="H15:H16"/>
    <mergeCell ref="A21:D21"/>
    <mergeCell ref="A24:A25"/>
    <mergeCell ref="B24:B25"/>
    <mergeCell ref="C24:C25"/>
    <mergeCell ref="D24:D25"/>
    <mergeCell ref="E24:E25"/>
    <mergeCell ref="F24:F25"/>
    <mergeCell ref="G24:G25"/>
    <mergeCell ref="H24:H25"/>
    <mergeCell ref="A33:D33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1"/>
  <sheetViews>
    <sheetView showGridLines="0" defaultGridColor="0" view="pageBreakPreview" zoomScale="80" zoomScaleSheetLayoutView="80" colorId="15" workbookViewId="0" topLeftCell="A14">
      <selection activeCell="H34" activeCellId="1" sqref="A1:E27 H34"/>
    </sheetView>
  </sheetViews>
  <sheetFormatPr defaultColWidth="9.00390625" defaultRowHeight="18" customHeight="1"/>
  <cols>
    <col min="1" max="1" width="8.75390625" style="31" customWidth="1"/>
    <col min="2" max="3" width="8.75390625" style="32" customWidth="1"/>
    <col min="4" max="4" width="85.75390625" style="33" customWidth="1"/>
    <col min="5" max="5" width="8.75390625" style="32" customWidth="1"/>
    <col min="6" max="8" width="12.75390625" style="32" customWidth="1"/>
    <col min="9" max="16384" width="9.00390625" style="32" customWidth="1"/>
  </cols>
  <sheetData>
    <row r="1" spans="1:8" ht="36" customHeight="1">
      <c r="A1"/>
      <c r="B1" s="243"/>
      <c r="C1" s="243"/>
      <c r="D1" s="243"/>
      <c r="E1" s="243"/>
      <c r="F1" s="244" t="s">
        <v>219</v>
      </c>
      <c r="G1" s="244"/>
      <c r="H1" s="244"/>
    </row>
    <row r="2" spans="1:8" ht="46.5" customHeight="1">
      <c r="A2" s="36" t="s">
        <v>30</v>
      </c>
      <c r="B2" s="36"/>
      <c r="C2" s="36"/>
      <c r="D2" s="36"/>
      <c r="E2" s="36"/>
      <c r="F2" s="36"/>
      <c r="G2" s="36"/>
      <c r="H2" s="36"/>
    </row>
    <row r="3" spans="1:8" ht="18" customHeight="1">
      <c r="A3" s="37" t="s">
        <v>220</v>
      </c>
      <c r="B3" s="37"/>
      <c r="C3" s="37"/>
      <c r="D3" s="37"/>
      <c r="H3" s="38" t="s">
        <v>2</v>
      </c>
    </row>
    <row r="4" spans="1:8" s="42" customFormat="1" ht="16.5" customHeight="1">
      <c r="A4" s="39" t="s">
        <v>3</v>
      </c>
      <c r="B4" s="40" t="s">
        <v>32</v>
      </c>
      <c r="C4" s="40" t="s">
        <v>33</v>
      </c>
      <c r="D4" s="40" t="s">
        <v>34</v>
      </c>
      <c r="E4" s="41" t="s">
        <v>7</v>
      </c>
      <c r="F4" s="40" t="s">
        <v>221</v>
      </c>
      <c r="G4" s="40" t="s">
        <v>6</v>
      </c>
      <c r="H4" s="40" t="s">
        <v>36</v>
      </c>
    </row>
    <row r="5" spans="1:8" s="43" customFormat="1" ht="34.5" customHeight="1">
      <c r="A5" s="39"/>
      <c r="B5" s="40"/>
      <c r="C5" s="40"/>
      <c r="D5" s="40"/>
      <c r="E5" s="41"/>
      <c r="F5" s="40"/>
      <c r="G5" s="40"/>
      <c r="H5" s="40"/>
    </row>
    <row r="6" spans="1:8" s="47" customFormat="1" ht="12.75" customHeight="1">
      <c r="A6" s="44">
        <v>1</v>
      </c>
      <c r="B6" s="45">
        <v>2</v>
      </c>
      <c r="C6" s="45">
        <v>3</v>
      </c>
      <c r="D6" s="45">
        <v>4</v>
      </c>
      <c r="E6" s="46">
        <v>5</v>
      </c>
      <c r="F6" s="45">
        <v>6</v>
      </c>
      <c r="G6" s="45">
        <v>7</v>
      </c>
      <c r="H6" s="45">
        <v>8</v>
      </c>
    </row>
    <row r="7" spans="1:8" ht="18" customHeight="1">
      <c r="A7" s="53" t="s">
        <v>16</v>
      </c>
      <c r="B7" s="53">
        <v>80110</v>
      </c>
      <c r="C7" s="53"/>
      <c r="D7" s="54" t="s">
        <v>143</v>
      </c>
      <c r="E7" s="245">
        <f>(G7/F7)*100</f>
        <v>11.811428571428571</v>
      </c>
      <c r="F7" s="180">
        <f>SUM(F8,F9,F10)</f>
        <v>9800</v>
      </c>
      <c r="G7" s="181">
        <f>SUM(G8,G9,G10)</f>
        <v>1157.52</v>
      </c>
      <c r="H7" s="182"/>
    </row>
    <row r="8" spans="1:8" ht="48" customHeight="1">
      <c r="A8" s="58"/>
      <c r="B8" s="58"/>
      <c r="C8" s="58" t="s">
        <v>41</v>
      </c>
      <c r="D8" s="59" t="s">
        <v>144</v>
      </c>
      <c r="E8" s="246">
        <f>(G8/F8)*100</f>
        <v>25</v>
      </c>
      <c r="F8" s="184">
        <v>1400</v>
      </c>
      <c r="G8" s="185">
        <v>350</v>
      </c>
      <c r="H8" s="247"/>
    </row>
    <row r="9" spans="1:8" ht="18" customHeight="1">
      <c r="A9" s="58"/>
      <c r="B9" s="58"/>
      <c r="C9" s="58" t="s">
        <v>67</v>
      </c>
      <c r="D9" s="59" t="s">
        <v>68</v>
      </c>
      <c r="E9" s="246">
        <f>(G9/F9)*100</f>
        <v>4.333333333333334</v>
      </c>
      <c r="F9" s="184">
        <v>1800</v>
      </c>
      <c r="G9" s="185">
        <v>78</v>
      </c>
      <c r="H9" s="247"/>
    </row>
    <row r="10" spans="1:8" ht="18" customHeight="1">
      <c r="A10" s="58"/>
      <c r="B10" s="58"/>
      <c r="C10" s="58" t="s">
        <v>141</v>
      </c>
      <c r="D10" s="59" t="s">
        <v>142</v>
      </c>
      <c r="E10" s="246">
        <f>(G10/F10)*100</f>
        <v>11.053333333333333</v>
      </c>
      <c r="F10" s="184">
        <v>6600</v>
      </c>
      <c r="G10" s="185">
        <v>729.52</v>
      </c>
      <c r="H10" s="186"/>
    </row>
    <row r="11" spans="1:8" ht="18" customHeight="1">
      <c r="A11" s="58"/>
      <c r="B11" s="83" t="s">
        <v>218</v>
      </c>
      <c r="C11" s="58"/>
      <c r="D11" s="84" t="s">
        <v>145</v>
      </c>
      <c r="E11" s="248">
        <f>(G11/F11)*100</f>
        <v>49.54462965452346</v>
      </c>
      <c r="F11" s="189">
        <v>119024</v>
      </c>
      <c r="G11" s="249">
        <v>58970</v>
      </c>
      <c r="H11" s="186"/>
    </row>
    <row r="12" spans="1:13" ht="18" customHeight="1">
      <c r="A12" s="58"/>
      <c r="B12" s="83"/>
      <c r="C12" s="58" t="s">
        <v>217</v>
      </c>
      <c r="D12" s="250" t="s">
        <v>68</v>
      </c>
      <c r="E12" s="246">
        <f>(G12/F12)*100</f>
        <v>49.54462965452346</v>
      </c>
      <c r="F12" s="251">
        <v>119024</v>
      </c>
      <c r="G12" s="252">
        <v>58970</v>
      </c>
      <c r="H12" s="186"/>
      <c r="M12" s="65"/>
    </row>
    <row r="13" spans="1:8" ht="18" customHeight="1">
      <c r="A13" s="105" t="s">
        <v>186</v>
      </c>
      <c r="B13" s="105"/>
      <c r="C13" s="105"/>
      <c r="D13" s="105"/>
      <c r="E13" s="253">
        <f>(G13/F13)*100</f>
        <v>46.67416009439235</v>
      </c>
      <c r="F13" s="192">
        <f>SUM(F7,F11)</f>
        <v>128824</v>
      </c>
      <c r="G13" s="193">
        <f>SUM(G11,G7)</f>
        <v>60127.52</v>
      </c>
      <c r="H13" s="193"/>
    </row>
    <row r="14" spans="5:8" ht="18" customHeight="1">
      <c r="E14" s="108"/>
      <c r="F14" s="109"/>
      <c r="G14" s="110"/>
      <c r="H14" s="111"/>
    </row>
    <row r="15" spans="1:8" ht="18" customHeight="1">
      <c r="A15" s="37" t="s">
        <v>222</v>
      </c>
      <c r="B15" s="37"/>
      <c r="C15" s="37"/>
      <c r="D15" s="37"/>
      <c r="H15" s="38" t="s">
        <v>2</v>
      </c>
    </row>
    <row r="16" spans="1:8" ht="18" customHeight="1">
      <c r="A16" s="39" t="s">
        <v>3</v>
      </c>
      <c r="B16" s="40" t="s">
        <v>32</v>
      </c>
      <c r="C16" s="40" t="s">
        <v>33</v>
      </c>
      <c r="D16" s="40" t="s">
        <v>34</v>
      </c>
      <c r="E16" s="41" t="s">
        <v>7</v>
      </c>
      <c r="F16" s="40" t="s">
        <v>5</v>
      </c>
      <c r="G16" s="40" t="s">
        <v>6</v>
      </c>
      <c r="H16" s="40" t="s">
        <v>36</v>
      </c>
    </row>
    <row r="17" spans="1:8" ht="18" customHeight="1">
      <c r="A17" s="39"/>
      <c r="B17" s="40"/>
      <c r="C17" s="40"/>
      <c r="D17" s="40"/>
      <c r="E17" s="41"/>
      <c r="F17" s="40"/>
      <c r="G17" s="40"/>
      <c r="H17" s="40"/>
    </row>
    <row r="18" spans="1:8" ht="18" customHeight="1">
      <c r="A18" s="44">
        <v>1</v>
      </c>
      <c r="B18" s="45">
        <v>2</v>
      </c>
      <c r="C18" s="45">
        <v>3</v>
      </c>
      <c r="D18" s="45">
        <v>4</v>
      </c>
      <c r="E18" s="46">
        <v>5</v>
      </c>
      <c r="F18" s="45">
        <v>6</v>
      </c>
      <c r="G18" s="45">
        <v>7</v>
      </c>
      <c r="H18" s="45">
        <v>8</v>
      </c>
    </row>
    <row r="19" spans="1:8" ht="18" customHeight="1">
      <c r="A19" s="53" t="s">
        <v>16</v>
      </c>
      <c r="B19" s="53">
        <v>80110</v>
      </c>
      <c r="C19" s="53"/>
      <c r="D19" s="54" t="s">
        <v>143</v>
      </c>
      <c r="E19" s="245">
        <f>(G19/F19)*100</f>
        <v>40.14268993839836</v>
      </c>
      <c r="F19" s="180">
        <f>SUM(F20,F21,F22)</f>
        <v>48700</v>
      </c>
      <c r="G19" s="181">
        <f>SUM(G20,G21,G22)</f>
        <v>19549.49</v>
      </c>
      <c r="H19" s="182"/>
    </row>
    <row r="20" spans="1:8" ht="43.5" customHeight="1">
      <c r="A20" s="58"/>
      <c r="B20" s="58"/>
      <c r="C20" s="58" t="s">
        <v>41</v>
      </c>
      <c r="D20" s="59" t="s">
        <v>144</v>
      </c>
      <c r="E20" s="254">
        <f>(G20/F20)*100</f>
        <v>46.2275</v>
      </c>
      <c r="F20" s="184">
        <v>40000</v>
      </c>
      <c r="G20" s="185">
        <v>18491</v>
      </c>
      <c r="H20" s="247"/>
    </row>
    <row r="21" spans="1:8" ht="18" customHeight="1">
      <c r="A21" s="58"/>
      <c r="B21" s="58"/>
      <c r="C21" s="58" t="s">
        <v>67</v>
      </c>
      <c r="D21" s="59" t="s">
        <v>68</v>
      </c>
      <c r="E21" s="254">
        <f>(G21/F21)*100</f>
        <v>34.72</v>
      </c>
      <c r="F21" s="184">
        <v>2000</v>
      </c>
      <c r="G21" s="185">
        <v>694.4</v>
      </c>
      <c r="H21" s="247"/>
    </row>
    <row r="22" spans="1:8" ht="18" customHeight="1">
      <c r="A22" s="58"/>
      <c r="B22" s="58"/>
      <c r="C22" s="58" t="s">
        <v>141</v>
      </c>
      <c r="D22" s="59" t="s">
        <v>142</v>
      </c>
      <c r="E22" s="254">
        <f>(G22/F22)*100</f>
        <v>5.434179104477612</v>
      </c>
      <c r="F22" s="184">
        <v>6700</v>
      </c>
      <c r="G22" s="185">
        <v>364.09</v>
      </c>
      <c r="H22" s="186"/>
    </row>
    <row r="23" spans="1:8" ht="18" customHeight="1">
      <c r="A23" s="53"/>
      <c r="B23" s="53">
        <v>80148</v>
      </c>
      <c r="C23" s="53"/>
      <c r="D23" s="54" t="s">
        <v>145</v>
      </c>
      <c r="E23" s="245">
        <f>(G23/F23)*100</f>
        <v>54.378844105418686</v>
      </c>
      <c r="F23" s="180">
        <f>F24</f>
        <v>232824</v>
      </c>
      <c r="G23" s="180">
        <f>G24</f>
        <v>126607</v>
      </c>
      <c r="H23" s="180"/>
    </row>
    <row r="24" spans="1:8" ht="18" customHeight="1">
      <c r="A24" s="58"/>
      <c r="B24" s="66" t="s">
        <v>71</v>
      </c>
      <c r="C24" s="58" t="s">
        <v>67</v>
      </c>
      <c r="D24" s="59" t="s">
        <v>68</v>
      </c>
      <c r="E24" s="254">
        <f>(G24/F24)*100</f>
        <v>54.378844105418686</v>
      </c>
      <c r="F24" s="184">
        <v>232824</v>
      </c>
      <c r="G24" s="185">
        <v>126607</v>
      </c>
      <c r="H24" s="186"/>
    </row>
    <row r="25" spans="1:8" ht="18" customHeight="1">
      <c r="A25" s="105" t="s">
        <v>186</v>
      </c>
      <c r="B25" s="105"/>
      <c r="C25" s="105"/>
      <c r="D25" s="105"/>
      <c r="E25" s="255">
        <f>(G25/F25)*100</f>
        <v>51.91617410948977</v>
      </c>
      <c r="F25" s="192">
        <f>SUM(F19,F23)</f>
        <v>281524</v>
      </c>
      <c r="G25" s="193">
        <f>SUM(G19,G23)</f>
        <v>146156.49</v>
      </c>
      <c r="H25" s="193"/>
    </row>
    <row r="26" spans="5:8" ht="18" customHeight="1">
      <c r="E26" s="108"/>
      <c r="F26" s="112"/>
      <c r="G26" s="110"/>
      <c r="H26" s="111"/>
    </row>
    <row r="27" spans="1:8" ht="18" customHeight="1">
      <c r="A27" s="37" t="s">
        <v>223</v>
      </c>
      <c r="B27" s="37"/>
      <c r="C27" s="37"/>
      <c r="D27" s="37"/>
      <c r="H27" s="38" t="s">
        <v>2</v>
      </c>
    </row>
    <row r="28" spans="1:8" ht="18" customHeight="1">
      <c r="A28" s="39" t="s">
        <v>3</v>
      </c>
      <c r="B28" s="40" t="s">
        <v>32</v>
      </c>
      <c r="C28" s="40" t="s">
        <v>33</v>
      </c>
      <c r="D28" s="40" t="s">
        <v>34</v>
      </c>
      <c r="E28" s="41" t="s">
        <v>7</v>
      </c>
      <c r="F28" s="40" t="s">
        <v>5</v>
      </c>
      <c r="G28" s="40" t="s">
        <v>6</v>
      </c>
      <c r="H28" s="40" t="s">
        <v>36</v>
      </c>
    </row>
    <row r="29" spans="1:8" ht="18" customHeight="1">
      <c r="A29" s="39"/>
      <c r="B29" s="40"/>
      <c r="C29" s="40"/>
      <c r="D29" s="40"/>
      <c r="E29" s="41"/>
      <c r="F29" s="40"/>
      <c r="G29" s="40"/>
      <c r="H29" s="40"/>
    </row>
    <row r="30" spans="1:8" ht="18" customHeight="1">
      <c r="A30" s="44">
        <v>1</v>
      </c>
      <c r="B30" s="45">
        <v>2</v>
      </c>
      <c r="C30" s="45">
        <v>3</v>
      </c>
      <c r="D30" s="45">
        <v>4</v>
      </c>
      <c r="E30" s="46">
        <v>5</v>
      </c>
      <c r="F30" s="45">
        <v>6</v>
      </c>
      <c r="G30" s="45">
        <v>7</v>
      </c>
      <c r="H30" s="45">
        <v>8</v>
      </c>
    </row>
    <row r="31" spans="1:8" ht="18" customHeight="1">
      <c r="A31" s="53" t="s">
        <v>16</v>
      </c>
      <c r="B31" s="53">
        <v>80110</v>
      </c>
      <c r="C31" s="53"/>
      <c r="D31" s="54" t="s">
        <v>143</v>
      </c>
      <c r="E31" s="256">
        <f>(G31/F31)*100</f>
        <v>34.66666666666667</v>
      </c>
      <c r="F31" s="257">
        <f>SUM(F32:F33)</f>
        <v>150</v>
      </c>
      <c r="G31" s="257">
        <f>SUM(G32:G33)</f>
        <v>52</v>
      </c>
      <c r="H31" s="182"/>
    </row>
    <row r="32" spans="1:8" ht="18" customHeight="1">
      <c r="A32" s="58"/>
      <c r="B32" s="58"/>
      <c r="C32" s="58" t="s">
        <v>67</v>
      </c>
      <c r="D32" s="59" t="s">
        <v>68</v>
      </c>
      <c r="E32" s="256"/>
      <c r="F32" s="258">
        <v>0</v>
      </c>
      <c r="G32" s="166">
        <v>52</v>
      </c>
      <c r="H32" s="247"/>
    </row>
    <row r="33" spans="1:8" ht="18" customHeight="1">
      <c r="A33" s="58"/>
      <c r="B33" s="58"/>
      <c r="C33" s="58" t="s">
        <v>141</v>
      </c>
      <c r="D33" s="59" t="s">
        <v>142</v>
      </c>
      <c r="E33" s="256">
        <f>(G33/F33)*100</f>
        <v>0</v>
      </c>
      <c r="F33" s="258">
        <v>150</v>
      </c>
      <c r="G33" s="166">
        <v>0</v>
      </c>
      <c r="H33" s="186"/>
    </row>
    <row r="34" spans="1:8" ht="18" customHeight="1">
      <c r="A34" s="105" t="s">
        <v>186</v>
      </c>
      <c r="B34" s="105"/>
      <c r="C34" s="105"/>
      <c r="D34" s="105"/>
      <c r="E34" s="259">
        <f>(G34/F34)*100</f>
        <v>34.66666666666667</v>
      </c>
      <c r="F34" s="192">
        <f>F31</f>
        <v>150</v>
      </c>
      <c r="G34" s="192">
        <f>G31</f>
        <v>52</v>
      </c>
      <c r="H34" s="193"/>
    </row>
    <row r="35" spans="5:8" ht="18" customHeight="1">
      <c r="E35" s="108"/>
      <c r="F35" s="112"/>
      <c r="G35" s="110"/>
      <c r="H35" s="111"/>
    </row>
    <row r="36" spans="5:8" ht="18" customHeight="1">
      <c r="E36" s="108"/>
      <c r="F36" s="112"/>
      <c r="G36" s="110"/>
      <c r="H36" s="111"/>
    </row>
    <row r="37" spans="5:8" ht="18" customHeight="1">
      <c r="E37" s="108"/>
      <c r="F37" s="112"/>
      <c r="G37" s="110"/>
      <c r="H37" s="111"/>
    </row>
    <row r="38" spans="5:8" ht="18" customHeight="1">
      <c r="E38" s="108"/>
      <c r="F38" s="112"/>
      <c r="G38" s="110"/>
      <c r="H38" s="111"/>
    </row>
    <row r="39" spans="5:8" ht="18" customHeight="1">
      <c r="E39" s="108"/>
      <c r="F39" s="112"/>
      <c r="G39" s="110"/>
      <c r="H39" s="111"/>
    </row>
    <row r="40" spans="5:8" ht="18" customHeight="1">
      <c r="E40" s="108"/>
      <c r="F40" s="112"/>
      <c r="G40" s="110"/>
      <c r="H40" s="111"/>
    </row>
    <row r="41" spans="5:8" ht="18" customHeight="1">
      <c r="E41" s="108"/>
      <c r="F41" s="112"/>
      <c r="G41" s="110"/>
      <c r="H41" s="111"/>
    </row>
    <row r="42" spans="5:8" ht="18" customHeight="1">
      <c r="E42" s="108"/>
      <c r="F42" s="112"/>
      <c r="G42" s="110"/>
      <c r="H42" s="111"/>
    </row>
    <row r="43" spans="5:8" ht="18" customHeight="1">
      <c r="E43" s="113"/>
      <c r="F43" s="112"/>
      <c r="G43" s="110"/>
      <c r="H43" s="111"/>
    </row>
    <row r="44" spans="5:8" ht="18" customHeight="1">
      <c r="E44" s="113"/>
      <c r="F44" s="112"/>
      <c r="G44" s="110"/>
      <c r="H44" s="111"/>
    </row>
    <row r="45" spans="5:8" ht="18" customHeight="1">
      <c r="E45" s="113"/>
      <c r="F45" s="112"/>
      <c r="G45" s="110"/>
      <c r="H45" s="111"/>
    </row>
    <row r="46" spans="5:8" ht="18" customHeight="1">
      <c r="E46" s="113"/>
      <c r="F46" s="112"/>
      <c r="G46" s="110"/>
      <c r="H46" s="111"/>
    </row>
    <row r="47" spans="5:8" ht="18" customHeight="1">
      <c r="E47" s="113"/>
      <c r="F47" s="112"/>
      <c r="G47" s="110"/>
      <c r="H47" s="111"/>
    </row>
    <row r="48" spans="5:8" ht="18" customHeight="1">
      <c r="E48" s="113"/>
      <c r="F48" s="112"/>
      <c r="G48" s="110"/>
      <c r="H48" s="111"/>
    </row>
    <row r="49" spans="5:8" ht="18" customHeight="1">
      <c r="E49" s="113"/>
      <c r="F49" s="112"/>
      <c r="G49" s="110"/>
      <c r="H49" s="111"/>
    </row>
    <row r="50" spans="5:8" ht="18" customHeight="1">
      <c r="E50" s="113"/>
      <c r="F50" s="112"/>
      <c r="G50" s="110"/>
      <c r="H50" s="111"/>
    </row>
    <row r="51" spans="5:8" ht="18" customHeight="1">
      <c r="E51" s="113"/>
      <c r="F51" s="112"/>
      <c r="G51" s="110"/>
      <c r="H51" s="111"/>
    </row>
    <row r="52" spans="5:8" ht="18" customHeight="1">
      <c r="E52" s="113"/>
      <c r="F52" s="112"/>
      <c r="G52" s="110"/>
      <c r="H52" s="111"/>
    </row>
    <row r="53" spans="5:8" ht="18" customHeight="1">
      <c r="E53" s="113"/>
      <c r="F53" s="112"/>
      <c r="G53" s="110"/>
      <c r="H53" s="111"/>
    </row>
    <row r="54" spans="5:8" ht="18" customHeight="1">
      <c r="E54" s="113"/>
      <c r="F54" s="112"/>
      <c r="G54" s="110"/>
      <c r="H54" s="111"/>
    </row>
    <row r="55" spans="5:8" ht="18" customHeight="1">
      <c r="E55" s="113"/>
      <c r="F55" s="112"/>
      <c r="G55" s="110"/>
      <c r="H55" s="111"/>
    </row>
    <row r="56" spans="5:8" ht="18" customHeight="1">
      <c r="E56" s="113"/>
      <c r="F56" s="112"/>
      <c r="G56" s="110"/>
      <c r="H56" s="111"/>
    </row>
    <row r="57" spans="5:8" ht="18" customHeight="1">
      <c r="E57" s="113"/>
      <c r="F57" s="112"/>
      <c r="G57" s="110"/>
      <c r="H57" s="111"/>
    </row>
    <row r="58" spans="5:8" ht="18" customHeight="1">
      <c r="E58" s="113"/>
      <c r="F58" s="112"/>
      <c r="G58" s="110"/>
      <c r="H58" s="111"/>
    </row>
    <row r="59" spans="5:8" ht="18" customHeight="1">
      <c r="E59" s="113"/>
      <c r="F59" s="112"/>
      <c r="G59" s="110"/>
      <c r="H59" s="111"/>
    </row>
    <row r="60" spans="5:8" ht="18" customHeight="1">
      <c r="E60" s="113"/>
      <c r="F60" s="112"/>
      <c r="G60" s="110"/>
      <c r="H60" s="111"/>
    </row>
    <row r="61" spans="5:8" ht="18" customHeight="1">
      <c r="E61" s="113"/>
      <c r="F61" s="112"/>
      <c r="G61" s="110"/>
      <c r="H61" s="111"/>
    </row>
    <row r="62" spans="5:8" ht="18" customHeight="1">
      <c r="E62" s="113"/>
      <c r="F62" s="112"/>
      <c r="G62" s="110"/>
      <c r="H62" s="111"/>
    </row>
    <row r="63" spans="5:8" ht="18" customHeight="1">
      <c r="E63" s="113"/>
      <c r="F63" s="112"/>
      <c r="G63" s="110"/>
      <c r="H63" s="111"/>
    </row>
    <row r="64" spans="5:8" ht="18" customHeight="1">
      <c r="E64" s="113"/>
      <c r="F64" s="112"/>
      <c r="G64" s="110"/>
      <c r="H64" s="111"/>
    </row>
    <row r="65" spans="5:8" ht="18" customHeight="1">
      <c r="E65" s="113"/>
      <c r="F65" s="112"/>
      <c r="G65" s="110"/>
      <c r="H65" s="111"/>
    </row>
    <row r="66" spans="5:8" ht="18" customHeight="1">
      <c r="E66" s="113"/>
      <c r="F66" s="112"/>
      <c r="G66" s="110"/>
      <c r="H66" s="111"/>
    </row>
    <row r="67" spans="5:8" ht="18" customHeight="1">
      <c r="E67" s="113"/>
      <c r="F67" s="112"/>
      <c r="G67" s="110"/>
      <c r="H67" s="111"/>
    </row>
    <row r="68" spans="5:8" ht="18" customHeight="1">
      <c r="E68" s="113"/>
      <c r="F68" s="112"/>
      <c r="G68" s="110"/>
      <c r="H68" s="111"/>
    </row>
    <row r="69" spans="5:8" ht="18" customHeight="1">
      <c r="E69" s="113"/>
      <c r="F69" s="112"/>
      <c r="G69" s="110"/>
      <c r="H69" s="111"/>
    </row>
    <row r="70" spans="5:8" ht="18" customHeight="1">
      <c r="E70" s="113"/>
      <c r="F70" s="112"/>
      <c r="G70" s="110"/>
      <c r="H70" s="111"/>
    </row>
    <row r="71" spans="5:8" ht="18" customHeight="1">
      <c r="E71" s="113"/>
      <c r="F71" s="112"/>
      <c r="G71" s="110"/>
      <c r="H71" s="111"/>
    </row>
    <row r="72" spans="5:8" ht="18" customHeight="1">
      <c r="E72" s="113"/>
      <c r="F72" s="112"/>
      <c r="G72" s="110"/>
      <c r="H72" s="111"/>
    </row>
    <row r="73" spans="5:8" ht="18" customHeight="1">
      <c r="E73" s="113"/>
      <c r="F73" s="112"/>
      <c r="G73" s="110"/>
      <c r="H73" s="111"/>
    </row>
    <row r="74" spans="5:8" ht="18" customHeight="1">
      <c r="E74" s="113"/>
      <c r="F74" s="112"/>
      <c r="G74" s="110"/>
      <c r="H74" s="111"/>
    </row>
    <row r="75" spans="5:8" ht="18" customHeight="1">
      <c r="E75" s="113"/>
      <c r="F75" s="112"/>
      <c r="G75" s="110"/>
      <c r="H75" s="111"/>
    </row>
    <row r="76" spans="5:8" ht="18" customHeight="1">
      <c r="E76" s="113"/>
      <c r="F76" s="112"/>
      <c r="G76" s="110"/>
      <c r="H76" s="111"/>
    </row>
    <row r="77" spans="5:8" ht="18" customHeight="1">
      <c r="E77" s="113"/>
      <c r="F77" s="112"/>
      <c r="G77" s="110"/>
      <c r="H77" s="111"/>
    </row>
    <row r="78" spans="5:8" ht="18" customHeight="1">
      <c r="E78" s="113"/>
      <c r="F78" s="112"/>
      <c r="G78" s="110"/>
      <c r="H78" s="111"/>
    </row>
    <row r="79" spans="5:8" ht="18" customHeight="1">
      <c r="E79" s="113"/>
      <c r="F79" s="112"/>
      <c r="G79" s="110"/>
      <c r="H79" s="111"/>
    </row>
    <row r="80" spans="5:8" ht="18" customHeight="1">
      <c r="E80" s="113"/>
      <c r="F80" s="112"/>
      <c r="G80" s="110"/>
      <c r="H80" s="111"/>
    </row>
    <row r="81" spans="5:8" ht="18" customHeight="1">
      <c r="E81" s="113"/>
      <c r="F81" s="112"/>
      <c r="G81" s="110"/>
      <c r="H81" s="111"/>
    </row>
    <row r="82" spans="5:8" ht="18" customHeight="1">
      <c r="E82" s="113"/>
      <c r="F82" s="112"/>
      <c r="G82" s="110"/>
      <c r="H82" s="111"/>
    </row>
    <row r="83" spans="5:8" ht="18" customHeight="1">
      <c r="E83" s="113"/>
      <c r="F83" s="112"/>
      <c r="G83" s="110"/>
      <c r="H83" s="111"/>
    </row>
    <row r="84" spans="5:8" ht="18" customHeight="1">
      <c r="E84" s="113"/>
      <c r="F84" s="112"/>
      <c r="G84" s="110"/>
      <c r="H84" s="111"/>
    </row>
    <row r="85" spans="5:8" ht="18" customHeight="1">
      <c r="E85" s="113"/>
      <c r="F85" s="112"/>
      <c r="G85" s="110"/>
      <c r="H85" s="111"/>
    </row>
    <row r="86" spans="5:8" ht="18" customHeight="1">
      <c r="E86" s="113"/>
      <c r="F86" s="112"/>
      <c r="G86" s="110"/>
      <c r="H86" s="111"/>
    </row>
    <row r="87" spans="5:8" ht="18" customHeight="1">
      <c r="E87" s="113"/>
      <c r="F87" s="112"/>
      <c r="G87" s="110"/>
      <c r="H87" s="111"/>
    </row>
    <row r="88" spans="5:8" ht="18" customHeight="1">
      <c r="E88" s="113"/>
      <c r="F88" s="112"/>
      <c r="G88" s="110"/>
      <c r="H88" s="111"/>
    </row>
    <row r="89" spans="5:8" ht="18" customHeight="1">
      <c r="E89" s="113"/>
      <c r="F89" s="112"/>
      <c r="G89" s="110"/>
      <c r="H89" s="111"/>
    </row>
    <row r="90" spans="5:8" ht="18" customHeight="1">
      <c r="E90" s="113"/>
      <c r="F90" s="112"/>
      <c r="G90" s="110"/>
      <c r="H90" s="111"/>
    </row>
    <row r="91" spans="5:8" ht="18" customHeight="1">
      <c r="E91" s="113"/>
      <c r="F91" s="112"/>
      <c r="G91" s="110"/>
      <c r="H91" s="111"/>
    </row>
    <row r="92" spans="5:8" ht="18" customHeight="1">
      <c r="E92" s="113"/>
      <c r="F92" s="112"/>
      <c r="G92" s="110"/>
      <c r="H92" s="111"/>
    </row>
    <row r="93" spans="5:8" ht="18" customHeight="1">
      <c r="E93" s="113"/>
      <c r="F93" s="112"/>
      <c r="G93" s="110"/>
      <c r="H93" s="111"/>
    </row>
    <row r="94" spans="5:8" ht="18" customHeight="1">
      <c r="E94" s="113"/>
      <c r="F94" s="112"/>
      <c r="G94" s="110"/>
      <c r="H94" s="111"/>
    </row>
    <row r="95" spans="5:8" ht="18" customHeight="1">
      <c r="E95" s="113"/>
      <c r="F95" s="112"/>
      <c r="G95" s="110"/>
      <c r="H95" s="111"/>
    </row>
    <row r="96" spans="5:8" ht="18" customHeight="1">
      <c r="E96" s="113"/>
      <c r="F96" s="112"/>
      <c r="G96" s="110"/>
      <c r="H96" s="111"/>
    </row>
    <row r="97" spans="5:8" ht="18" customHeight="1">
      <c r="E97" s="113"/>
      <c r="F97" s="112"/>
      <c r="G97" s="110"/>
      <c r="H97" s="111"/>
    </row>
    <row r="98" spans="5:8" ht="18" customHeight="1">
      <c r="E98" s="113"/>
      <c r="F98" s="112"/>
      <c r="G98" s="110"/>
      <c r="H98" s="111"/>
    </row>
    <row r="99" spans="5:8" ht="18" customHeight="1">
      <c r="E99" s="113"/>
      <c r="F99" s="112"/>
      <c r="G99" s="110"/>
      <c r="H99" s="111"/>
    </row>
    <row r="100" spans="5:8" ht="18" customHeight="1">
      <c r="E100" s="113"/>
      <c r="F100" s="112"/>
      <c r="G100" s="110"/>
      <c r="H100" s="111"/>
    </row>
    <row r="101" spans="5:8" ht="18" customHeight="1">
      <c r="E101" s="113"/>
      <c r="F101" s="112"/>
      <c r="G101" s="110"/>
      <c r="H101" s="111"/>
    </row>
    <row r="102" spans="5:8" ht="18" customHeight="1">
      <c r="E102" s="113"/>
      <c r="F102" s="112"/>
      <c r="G102" s="110"/>
      <c r="H102" s="111"/>
    </row>
    <row r="103" spans="5:8" ht="18" customHeight="1">
      <c r="E103" s="113"/>
      <c r="F103" s="112"/>
      <c r="G103" s="110"/>
      <c r="H103" s="111"/>
    </row>
    <row r="104" spans="5:8" ht="18" customHeight="1">
      <c r="E104" s="113"/>
      <c r="F104" s="112"/>
      <c r="G104" s="110"/>
      <c r="H104" s="111"/>
    </row>
    <row r="105" spans="5:8" ht="18" customHeight="1">
      <c r="E105" s="113"/>
      <c r="F105" s="112"/>
      <c r="G105" s="110"/>
      <c r="H105" s="111"/>
    </row>
    <row r="106" spans="5:8" ht="18" customHeight="1">
      <c r="E106" s="113"/>
      <c r="F106" s="112"/>
      <c r="G106" s="110"/>
      <c r="H106" s="111"/>
    </row>
    <row r="107" spans="5:8" ht="18" customHeight="1">
      <c r="E107" s="113"/>
      <c r="F107" s="112"/>
      <c r="G107" s="110"/>
      <c r="H107" s="111"/>
    </row>
    <row r="108" spans="5:8" ht="18" customHeight="1">
      <c r="E108" s="113"/>
      <c r="F108" s="112"/>
      <c r="G108" s="110"/>
      <c r="H108" s="111"/>
    </row>
    <row r="109" spans="5:8" ht="18" customHeight="1">
      <c r="E109" s="113"/>
      <c r="F109" s="112"/>
      <c r="G109" s="110"/>
      <c r="H109" s="111"/>
    </row>
    <row r="110" spans="5:8" ht="18" customHeight="1">
      <c r="E110" s="113"/>
      <c r="F110" s="112"/>
      <c r="G110" s="110"/>
      <c r="H110" s="111"/>
    </row>
    <row r="111" spans="5:8" ht="18" customHeight="1">
      <c r="E111" s="113"/>
      <c r="F111" s="112"/>
      <c r="G111" s="110"/>
      <c r="H111" s="111"/>
    </row>
    <row r="112" spans="5:8" ht="18" customHeight="1">
      <c r="E112" s="113"/>
      <c r="F112" s="112"/>
      <c r="G112" s="110"/>
      <c r="H112" s="111"/>
    </row>
    <row r="113" spans="5:8" ht="18" customHeight="1">
      <c r="E113" s="113"/>
      <c r="F113" s="112"/>
      <c r="G113" s="110"/>
      <c r="H113" s="111"/>
    </row>
    <row r="114" spans="5:8" ht="18" customHeight="1">
      <c r="E114" s="113"/>
      <c r="F114" s="112"/>
      <c r="G114" s="110"/>
      <c r="H114" s="111"/>
    </row>
    <row r="115" spans="5:8" ht="18" customHeight="1">
      <c r="E115" s="113"/>
      <c r="F115" s="112"/>
      <c r="G115" s="110"/>
      <c r="H115" s="111"/>
    </row>
    <row r="116" spans="5:8" ht="18" customHeight="1">
      <c r="E116" s="113"/>
      <c r="F116" s="112"/>
      <c r="G116" s="110"/>
      <c r="H116" s="111"/>
    </row>
    <row r="117" spans="5:8" ht="18" customHeight="1">
      <c r="E117" s="113"/>
      <c r="F117" s="112"/>
      <c r="G117" s="110"/>
      <c r="H117" s="111"/>
    </row>
    <row r="118" spans="5:8" ht="18" customHeight="1">
      <c r="E118" s="113"/>
      <c r="F118" s="112"/>
      <c r="G118" s="110"/>
      <c r="H118" s="111"/>
    </row>
    <row r="119" spans="5:8" ht="18" customHeight="1">
      <c r="E119" s="113"/>
      <c r="F119" s="112"/>
      <c r="G119" s="110"/>
      <c r="H119" s="111"/>
    </row>
    <row r="120" spans="5:8" ht="18" customHeight="1">
      <c r="E120" s="113"/>
      <c r="F120" s="112"/>
      <c r="G120" s="110"/>
      <c r="H120" s="111"/>
    </row>
    <row r="121" spans="5:8" ht="18" customHeight="1">
      <c r="E121" s="113"/>
      <c r="F121" s="112"/>
      <c r="G121" s="110"/>
      <c r="H121" s="111"/>
    </row>
    <row r="122" spans="5:8" ht="18" customHeight="1">
      <c r="E122" s="113"/>
      <c r="F122" s="112"/>
      <c r="G122" s="110"/>
      <c r="H122" s="111"/>
    </row>
    <row r="123" spans="5:8" ht="18" customHeight="1">
      <c r="E123" s="113"/>
      <c r="F123" s="112"/>
      <c r="G123" s="110"/>
      <c r="H123" s="111"/>
    </row>
    <row r="124" spans="5:8" ht="18" customHeight="1">
      <c r="E124" s="113"/>
      <c r="F124" s="112"/>
      <c r="G124" s="110"/>
      <c r="H124" s="111"/>
    </row>
    <row r="125" spans="5:8" ht="18" customHeight="1">
      <c r="E125" s="113"/>
      <c r="F125" s="112"/>
      <c r="G125" s="110"/>
      <c r="H125" s="111"/>
    </row>
    <row r="126" spans="5:8" ht="18" customHeight="1">
      <c r="E126" s="113"/>
      <c r="F126" s="112"/>
      <c r="G126" s="110"/>
      <c r="H126" s="111"/>
    </row>
    <row r="127" spans="5:8" ht="18" customHeight="1">
      <c r="E127" s="113"/>
      <c r="F127" s="112"/>
      <c r="G127" s="110"/>
      <c r="H127" s="111"/>
    </row>
    <row r="128" spans="5:8" ht="18" customHeight="1">
      <c r="E128" s="113"/>
      <c r="F128" s="112"/>
      <c r="G128" s="110"/>
      <c r="H128" s="111"/>
    </row>
    <row r="129" spans="5:8" ht="18" customHeight="1">
      <c r="E129" s="113"/>
      <c r="F129" s="112"/>
      <c r="G129" s="110"/>
      <c r="H129" s="111"/>
    </row>
    <row r="130" spans="5:8" ht="18" customHeight="1">
      <c r="E130" s="113"/>
      <c r="F130" s="112"/>
      <c r="G130" s="110"/>
      <c r="H130" s="111"/>
    </row>
    <row r="131" spans="5:8" ht="18" customHeight="1">
      <c r="E131" s="113"/>
      <c r="F131" s="112"/>
      <c r="G131" s="110"/>
      <c r="H131" s="111"/>
    </row>
    <row r="132" spans="5:8" ht="18" customHeight="1">
      <c r="E132" s="113"/>
      <c r="F132" s="112"/>
      <c r="G132" s="110"/>
      <c r="H132" s="111"/>
    </row>
    <row r="133" spans="5:8" ht="18" customHeight="1">
      <c r="E133" s="113"/>
      <c r="F133" s="112"/>
      <c r="G133" s="110"/>
      <c r="H133" s="111"/>
    </row>
    <row r="134" spans="5:8" ht="18" customHeight="1">
      <c r="E134" s="113"/>
      <c r="F134" s="112"/>
      <c r="G134" s="110"/>
      <c r="H134" s="111"/>
    </row>
    <row r="135" spans="5:8" ht="18" customHeight="1">
      <c r="E135" s="113"/>
      <c r="F135" s="112"/>
      <c r="G135" s="110"/>
      <c r="H135" s="111"/>
    </row>
    <row r="136" spans="5:8" ht="18" customHeight="1">
      <c r="E136" s="113"/>
      <c r="F136" s="112"/>
      <c r="G136" s="110"/>
      <c r="H136" s="111"/>
    </row>
    <row r="137" spans="5:8" ht="18" customHeight="1">
      <c r="E137" s="113"/>
      <c r="F137" s="112"/>
      <c r="G137" s="110"/>
      <c r="H137" s="111"/>
    </row>
    <row r="138" spans="5:8" ht="18" customHeight="1">
      <c r="E138" s="113"/>
      <c r="F138" s="112"/>
      <c r="G138" s="110"/>
      <c r="H138" s="111"/>
    </row>
    <row r="139" spans="5:8" ht="18" customHeight="1">
      <c r="E139" s="113"/>
      <c r="F139" s="112"/>
      <c r="G139" s="110"/>
      <c r="H139" s="111"/>
    </row>
    <row r="140" spans="5:8" ht="18" customHeight="1">
      <c r="E140" s="113"/>
      <c r="F140" s="112"/>
      <c r="G140" s="110"/>
      <c r="H140" s="111"/>
    </row>
    <row r="141" spans="5:8" ht="18" customHeight="1">
      <c r="E141" s="113"/>
      <c r="F141" s="112"/>
      <c r="G141" s="110"/>
      <c r="H141" s="111"/>
    </row>
  </sheetData>
  <mergeCells count="32">
    <mergeCell ref="F1:H1"/>
    <mergeCell ref="A2:H2"/>
    <mergeCell ref="A3:D3"/>
    <mergeCell ref="A4:A5"/>
    <mergeCell ref="B4:B5"/>
    <mergeCell ref="C4:C5"/>
    <mergeCell ref="D4:D5"/>
    <mergeCell ref="E4:E5"/>
    <mergeCell ref="F4:F5"/>
    <mergeCell ref="G4:G5"/>
    <mergeCell ref="H4:H5"/>
    <mergeCell ref="A13:D13"/>
    <mergeCell ref="A15:D15"/>
    <mergeCell ref="A16:A17"/>
    <mergeCell ref="B16:B17"/>
    <mergeCell ref="C16:C17"/>
    <mergeCell ref="D16:D17"/>
    <mergeCell ref="E16:E17"/>
    <mergeCell ref="F16:F17"/>
    <mergeCell ref="G16:G17"/>
    <mergeCell ref="H16:H17"/>
    <mergeCell ref="A25:D25"/>
    <mergeCell ref="A27:D27"/>
    <mergeCell ref="A28:A29"/>
    <mergeCell ref="B28:B29"/>
    <mergeCell ref="C28:C29"/>
    <mergeCell ref="D28:D29"/>
    <mergeCell ref="E28:E29"/>
    <mergeCell ref="F28:F29"/>
    <mergeCell ref="G28:G29"/>
    <mergeCell ref="H28:H29"/>
    <mergeCell ref="A34:D34"/>
  </mergeCells>
  <printOptions horizontalCentered="1" vertic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defaultGridColor="0" view="pageBreakPreview" zoomScale="80" zoomScaleSheetLayoutView="80" colorId="15" workbookViewId="0" topLeftCell="A21">
      <selection activeCell="E27" sqref="A1:E27"/>
    </sheetView>
  </sheetViews>
  <sheetFormatPr defaultColWidth="11.00390625" defaultRowHeight="12.75"/>
  <cols>
    <col min="1" max="1" width="8.375" style="260" customWidth="1"/>
    <col min="2" max="2" width="57.625" style="261" customWidth="1"/>
    <col min="3" max="3" width="18.00390625" style="261" customWidth="1"/>
    <col min="4" max="4" width="19.50390625" style="262" customWidth="1"/>
    <col min="5" max="5" width="11.50390625" style="263" customWidth="1"/>
    <col min="6" max="16384" width="11.50390625" style="263" customWidth="1"/>
  </cols>
  <sheetData>
    <row r="1" spans="2:5" ht="53.25" customHeight="1">
      <c r="B1"/>
      <c r="C1" s="264" t="s">
        <v>224</v>
      </c>
      <c r="D1" s="264"/>
      <c r="E1" s="264"/>
    </row>
    <row r="2" spans="1:5" s="4" customFormat="1" ht="53.25" customHeight="1">
      <c r="A2" s="265" t="s">
        <v>225</v>
      </c>
      <c r="B2" s="265"/>
      <c r="C2" s="265"/>
      <c r="D2" s="265"/>
      <c r="E2" s="265"/>
    </row>
    <row r="3" spans="1:5" s="4" customFormat="1" ht="17.25">
      <c r="A3" s="9"/>
      <c r="B3" s="10"/>
      <c r="C3" s="10"/>
      <c r="D3" s="266" t="s">
        <v>2</v>
      </c>
      <c r="E3" s="266"/>
    </row>
    <row r="4" spans="1:5" s="16" customFormat="1" ht="24.75" customHeight="1">
      <c r="A4" s="12" t="s">
        <v>3</v>
      </c>
      <c r="B4" s="13" t="s">
        <v>4</v>
      </c>
      <c r="C4" s="13" t="s">
        <v>5</v>
      </c>
      <c r="D4" s="14" t="s">
        <v>6</v>
      </c>
      <c r="E4" s="15" t="s">
        <v>7</v>
      </c>
    </row>
    <row r="5" spans="1:5" s="4" customFormat="1" ht="17.25">
      <c r="A5" s="21" t="s">
        <v>8</v>
      </c>
      <c r="B5" s="22" t="s">
        <v>9</v>
      </c>
      <c r="C5" s="267">
        <f>'Zał 9'!F9+'Zał 10'!F9</f>
        <v>178308.55000000002</v>
      </c>
      <c r="D5" s="267">
        <f>'Zał 9'!G9+'Zał 10'!G9</f>
        <v>173070.37999999998</v>
      </c>
      <c r="E5" s="268">
        <f>(D5/C5)*100</f>
        <v>97.06230015330165</v>
      </c>
    </row>
    <row r="6" spans="1:5" s="4" customFormat="1" ht="32.25">
      <c r="A6" s="21" t="s">
        <v>226</v>
      </c>
      <c r="B6" s="22" t="s">
        <v>227</v>
      </c>
      <c r="C6" s="267">
        <f>'Zał 9'!F12</f>
        <v>643200</v>
      </c>
      <c r="D6" s="267">
        <f>'Zał 9'!G12</f>
        <v>31018.19</v>
      </c>
      <c r="E6" s="268">
        <f>(D6/C6)*100</f>
        <v>4.822479788557214</v>
      </c>
    </row>
    <row r="7" spans="1:5" s="4" customFormat="1" ht="17.25">
      <c r="A7" s="21" t="s">
        <v>228</v>
      </c>
      <c r="B7" s="22" t="s">
        <v>229</v>
      </c>
      <c r="C7" s="267">
        <f>'Zał 9'!F16</f>
        <v>4626500</v>
      </c>
      <c r="D7" s="267">
        <f>'Zał 9'!G16</f>
        <v>600497.74</v>
      </c>
      <c r="E7" s="268">
        <f>(D7/C7)*100</f>
        <v>12.979525343131955</v>
      </c>
    </row>
    <row r="8" spans="1:5" s="4" customFormat="1" ht="17.25">
      <c r="A8" s="21" t="s">
        <v>10</v>
      </c>
      <c r="B8" s="22" t="s">
        <v>230</v>
      </c>
      <c r="C8" s="267">
        <f>'Zał 9'!F31</f>
        <v>388448</v>
      </c>
      <c r="D8" s="267">
        <f>'Zał 9'!G31</f>
        <v>139178.86</v>
      </c>
      <c r="E8" s="268">
        <f>(D8/C8)*100</f>
        <v>35.82947009638355</v>
      </c>
    </row>
    <row r="9" spans="1:5" s="4" customFormat="1" ht="17.25">
      <c r="A9" s="21" t="s">
        <v>11</v>
      </c>
      <c r="B9" s="22" t="s">
        <v>231</v>
      </c>
      <c r="C9" s="267">
        <f>'Zał 9'!F42+'Zał 11'!F10</f>
        <v>2169900</v>
      </c>
      <c r="D9" s="267">
        <f>'Zał 9'!G42+'Zał 11'!G10</f>
        <v>758278.91</v>
      </c>
      <c r="E9" s="268">
        <f>(D9/C9)*100</f>
        <v>34.945338955712245</v>
      </c>
    </row>
    <row r="10" spans="1:5" s="4" customFormat="1" ht="17.25">
      <c r="A10" s="21" t="s">
        <v>12</v>
      </c>
      <c r="B10" s="22" t="s">
        <v>61</v>
      </c>
      <c r="C10" s="267">
        <f>'Zał 9'!F52+'Zał 10'!F13</f>
        <v>4541300</v>
      </c>
      <c r="D10" s="267">
        <f>'Zał 9'!G52+'Zał 10'!G13</f>
        <v>2433749.88</v>
      </c>
      <c r="E10" s="268">
        <f>(D10/C10)*100</f>
        <v>53.59147997269504</v>
      </c>
    </row>
    <row r="11" spans="1:5" s="4" customFormat="1" ht="32.25">
      <c r="A11" s="21" t="s">
        <v>13</v>
      </c>
      <c r="B11" s="22" t="s">
        <v>232</v>
      </c>
      <c r="C11" s="267">
        <f>'Zał 10'!F20</f>
        <v>30330</v>
      </c>
      <c r="D11" s="267">
        <f>'Zał 10'!G20</f>
        <v>28280.550000000003</v>
      </c>
      <c r="E11" s="268">
        <f>(D11/C11)*100</f>
        <v>93.24282888229477</v>
      </c>
    </row>
    <row r="12" spans="1:5" s="4" customFormat="1" ht="32.25" customHeight="1">
      <c r="A12" s="21" t="s">
        <v>233</v>
      </c>
      <c r="B12" s="22" t="s">
        <v>234</v>
      </c>
      <c r="C12" s="267">
        <f>'Zał 9'!F101</f>
        <v>715000</v>
      </c>
      <c r="D12" s="267">
        <f>'Zał 9'!G101</f>
        <v>95705.98999999999</v>
      </c>
      <c r="E12" s="268">
        <f>(D12/C12)*100</f>
        <v>13.385453146853147</v>
      </c>
    </row>
    <row r="13" spans="1:5" s="4" customFormat="1" ht="48">
      <c r="A13" s="21" t="s">
        <v>14</v>
      </c>
      <c r="B13" s="24" t="s">
        <v>235</v>
      </c>
      <c r="C13" s="267">
        <f>'Zał 9'!F116</f>
        <v>62500</v>
      </c>
      <c r="D13" s="267">
        <f>'Zał 9'!G116</f>
        <v>28294.64</v>
      </c>
      <c r="E13" s="268">
        <f>(D13/C13)*100</f>
        <v>45.271423999999996</v>
      </c>
    </row>
    <row r="14" spans="1:5" s="4" customFormat="1" ht="17.25">
      <c r="A14" s="21" t="s">
        <v>236</v>
      </c>
      <c r="B14" s="24" t="s">
        <v>237</v>
      </c>
      <c r="C14" s="267">
        <f>'Zał 9'!F121</f>
        <v>590000</v>
      </c>
      <c r="D14" s="267">
        <f>'Zał 9'!G121</f>
        <v>119797.02</v>
      </c>
      <c r="E14" s="268">
        <f>(D14/C14)*100</f>
        <v>20.304579661016948</v>
      </c>
    </row>
    <row r="15" spans="1:5" s="4" customFormat="1" ht="17.25">
      <c r="A15" s="21" t="s">
        <v>15</v>
      </c>
      <c r="B15" s="22" t="s">
        <v>130</v>
      </c>
      <c r="C15" s="267">
        <f>'Zał 9'!F126</f>
        <v>336600</v>
      </c>
      <c r="D15" s="267">
        <f>'Zał 9'!G126</f>
        <v>181241</v>
      </c>
      <c r="E15" s="268">
        <f>(D15/C15)*100</f>
        <v>53.84462269756387</v>
      </c>
    </row>
    <row r="16" spans="1:5" s="4" customFormat="1" ht="17.25">
      <c r="A16" s="21" t="s">
        <v>16</v>
      </c>
      <c r="B16" s="22" t="s">
        <v>138</v>
      </c>
      <c r="C16" s="267">
        <f>'Zał 9'!F131</f>
        <v>17152654</v>
      </c>
      <c r="D16" s="267">
        <f>'Zał 9'!G131</f>
        <v>8772352.13</v>
      </c>
      <c r="E16" s="268">
        <f>(D16/C16)*100</f>
        <v>51.142826818520334</v>
      </c>
    </row>
    <row r="17" spans="1:5" s="4" customFormat="1" ht="17.25">
      <c r="A17" s="21" t="s">
        <v>238</v>
      </c>
      <c r="B17" s="22" t="s">
        <v>239</v>
      </c>
      <c r="C17" s="267">
        <f>'Zał 9'!F238</f>
        <v>310000</v>
      </c>
      <c r="D17" s="267">
        <f>'Zał 9'!G238</f>
        <v>134466.43</v>
      </c>
      <c r="E17" s="268">
        <f>(D17/C17)*100</f>
        <v>43.37626774193548</v>
      </c>
    </row>
    <row r="18" spans="1:5" s="4" customFormat="1" ht="17.25">
      <c r="A18" s="21" t="s">
        <v>17</v>
      </c>
      <c r="B18" s="22" t="s">
        <v>197</v>
      </c>
      <c r="C18" s="267">
        <f>'Zał 9'!F263+'Zał 10'!F32</f>
        <v>9276281.36</v>
      </c>
      <c r="D18" s="267">
        <f>'Zał 9'!G263+'Zał 10'!G32</f>
        <v>4225856.869999999</v>
      </c>
      <c r="E18" s="268">
        <f>(D18/C18)*100</f>
        <v>45.55550555228091</v>
      </c>
    </row>
    <row r="19" spans="1:5" s="4" customFormat="1" ht="15" customHeight="1">
      <c r="A19" s="21" t="s">
        <v>18</v>
      </c>
      <c r="B19" s="22" t="s">
        <v>157</v>
      </c>
      <c r="C19" s="267">
        <f>'Zał 9'!F317</f>
        <v>133976</v>
      </c>
      <c r="D19" s="267">
        <f>'Zał 9'!G317</f>
        <v>47401.73</v>
      </c>
      <c r="E19" s="268">
        <f>(D19/C19)*100</f>
        <v>35.380762226070345</v>
      </c>
    </row>
    <row r="20" spans="1:5" s="4" customFormat="1" ht="17.25">
      <c r="A20" s="21" t="s">
        <v>20</v>
      </c>
      <c r="B20" s="22" t="s">
        <v>240</v>
      </c>
      <c r="C20" s="267">
        <f>'Zał 9'!F336</f>
        <v>139497</v>
      </c>
      <c r="D20" s="267">
        <f>'Zał 9'!G336</f>
        <v>75634.02</v>
      </c>
      <c r="E20" s="268">
        <f>(D20/C20)*100</f>
        <v>54.21910148605347</v>
      </c>
    </row>
    <row r="21" spans="1:5" s="4" customFormat="1" ht="15" customHeight="1">
      <c r="A21" s="21" t="s">
        <v>22</v>
      </c>
      <c r="B21" s="22" t="s">
        <v>241</v>
      </c>
      <c r="C21" s="267">
        <f>'Zał 9'!F340</f>
        <v>5336638</v>
      </c>
      <c r="D21" s="267">
        <f>'Zał 9'!G340</f>
        <v>3222954.67</v>
      </c>
      <c r="E21" s="268">
        <f>(D21/C21)*100</f>
        <v>60.392979062848184</v>
      </c>
    </row>
    <row r="22" spans="1:5" s="4" customFormat="1" ht="17.25">
      <c r="A22" s="21" t="s">
        <v>242</v>
      </c>
      <c r="B22" s="22" t="s">
        <v>243</v>
      </c>
      <c r="C22" s="267">
        <f>'Zał 9'!F370</f>
        <v>1872200</v>
      </c>
      <c r="D22" s="267">
        <f>'Zał 9'!G370</f>
        <v>972417.36</v>
      </c>
      <c r="E22" s="268">
        <f>(D22/C22)*100</f>
        <v>51.93982266851832</v>
      </c>
    </row>
    <row r="23" spans="1:5" s="4" customFormat="1" ht="17.25">
      <c r="A23" s="21" t="s">
        <v>23</v>
      </c>
      <c r="B23" s="22" t="s">
        <v>244</v>
      </c>
      <c r="C23" s="267">
        <f>'Zał 9'!F388</f>
        <v>3683900</v>
      </c>
      <c r="D23" s="267">
        <f>'Zał 9'!G388</f>
        <v>258001.97</v>
      </c>
      <c r="E23" s="268">
        <f>(D23/C23)*100</f>
        <v>7.00350090936236</v>
      </c>
    </row>
    <row r="24" spans="1:5" s="27" customFormat="1" ht="17.25">
      <c r="A24" s="269" t="s">
        <v>25</v>
      </c>
      <c r="B24" s="269"/>
      <c r="C24" s="270">
        <f>SUM(C5:C23)</f>
        <v>52187232.91</v>
      </c>
      <c r="D24" s="270">
        <f>SUM(D5:D23)</f>
        <v>22298198.34</v>
      </c>
      <c r="E24" s="271">
        <f>(D24/C24)*100</f>
        <v>42.72730531326421</v>
      </c>
    </row>
    <row r="25" spans="1:5" s="4" customFormat="1" ht="17.25">
      <c r="A25" s="28" t="s">
        <v>26</v>
      </c>
      <c r="B25" s="22"/>
      <c r="C25" s="267"/>
      <c r="D25" s="272"/>
      <c r="E25" s="268"/>
    </row>
    <row r="26" spans="1:5" s="4" customFormat="1" ht="17.25">
      <c r="A26" s="28"/>
      <c r="B26" s="22" t="s">
        <v>245</v>
      </c>
      <c r="C26" s="267"/>
      <c r="D26" s="272">
        <f>D24-D27</f>
        <v>18554009.89</v>
      </c>
      <c r="E26" s="268"/>
    </row>
    <row r="27" spans="1:5" s="4" customFormat="1" ht="17.25">
      <c r="A27" s="28"/>
      <c r="B27" s="22" t="s">
        <v>246</v>
      </c>
      <c r="C27" s="267"/>
      <c r="D27" s="272">
        <f>'Zał 9'!M400</f>
        <v>3744188.4499999997</v>
      </c>
      <c r="E27" s="268"/>
    </row>
    <row r="28" spans="3:5" ht="13.5">
      <c r="C28" s="273"/>
      <c r="D28" s="274"/>
      <c r="E28" s="275"/>
    </row>
    <row r="29" spans="3:5" ht="13.5">
      <c r="C29" s="276">
        <f>'Zał 9'!F400+'Zał 10'!F83+'Zał 11'!F13</f>
        <v>52187232.91</v>
      </c>
      <c r="D29" s="276">
        <f>'Zał 9'!G400+'Zał 10'!G83+'Zał 11'!G13</f>
        <v>22298198.339999996</v>
      </c>
      <c r="E29" s="275"/>
    </row>
  </sheetData>
  <mergeCells count="4">
    <mergeCell ref="C1:E1"/>
    <mergeCell ref="A2:E2"/>
    <mergeCell ref="D3:E3"/>
    <mergeCell ref="A24:B24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E528"/>
  <sheetViews>
    <sheetView showGridLines="0" defaultGridColor="0" view="pageBreakPreview" zoomScale="80" zoomScaleSheetLayoutView="80" colorId="15" workbookViewId="0" topLeftCell="A385">
      <selection activeCell="M400" activeCellId="1" sqref="A1:E27 M400"/>
    </sheetView>
  </sheetViews>
  <sheetFormatPr defaultColWidth="9.00390625" defaultRowHeight="18" customHeight="1"/>
  <cols>
    <col min="1" max="1" width="10.75390625" style="277" customWidth="1"/>
    <col min="2" max="2" width="12.75390625" style="277" customWidth="1"/>
    <col min="3" max="3" width="12.75390625" style="278" customWidth="1"/>
    <col min="4" max="4" width="80.75390625" style="279" customWidth="1"/>
    <col min="5" max="5" width="12.75390625" style="278" customWidth="1"/>
    <col min="6" max="6" width="14.50390625" style="278" customWidth="1"/>
    <col min="7" max="7" width="14.75390625" style="278" customWidth="1"/>
    <col min="8" max="11" width="12.75390625" style="278" customWidth="1"/>
    <col min="12" max="12" width="10.75390625" style="278" customWidth="1"/>
    <col min="13" max="13" width="12.75390625" style="278" customWidth="1"/>
    <col min="14" max="15" width="9.00390625" style="278" customWidth="1"/>
    <col min="16" max="17" width="12.875" style="278" customWidth="1"/>
    <col min="18" max="16384" width="9.00390625" style="278" customWidth="1"/>
  </cols>
  <sheetData>
    <row r="1" spans="1:13" ht="36" customHeight="1">
      <c r="A1"/>
      <c r="E1" s="280"/>
      <c r="G1" s="281"/>
      <c r="H1" s="281"/>
      <c r="I1" s="281"/>
      <c r="J1" s="282" t="s">
        <v>247</v>
      </c>
      <c r="K1" s="282"/>
      <c r="L1" s="282"/>
      <c r="M1" s="282"/>
    </row>
    <row r="2" ht="36" customHeight="1">
      <c r="E2" s="280"/>
    </row>
    <row r="3" spans="1:13" s="284" customFormat="1" ht="39.75" customHeight="1">
      <c r="A3" s="283" t="s">
        <v>248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18" customHeight="1">
      <c r="A4" s="285" t="s">
        <v>249</v>
      </c>
      <c r="B4" s="285"/>
      <c r="C4" s="285"/>
      <c r="D4" s="285"/>
      <c r="E4" s="286"/>
      <c r="M4" s="287" t="s">
        <v>2</v>
      </c>
    </row>
    <row r="5" spans="1:13" s="290" customFormat="1" ht="18" customHeight="1">
      <c r="A5" s="39" t="s">
        <v>3</v>
      </c>
      <c r="B5" s="39" t="s">
        <v>32</v>
      </c>
      <c r="C5" s="40" t="s">
        <v>33</v>
      </c>
      <c r="D5" s="40" t="s">
        <v>250</v>
      </c>
      <c r="E5" s="288" t="s">
        <v>7</v>
      </c>
      <c r="F5" s="289" t="s">
        <v>251</v>
      </c>
      <c r="G5" s="289" t="s">
        <v>252</v>
      </c>
      <c r="H5" s="289"/>
      <c r="I5" s="289"/>
      <c r="J5" s="289"/>
      <c r="K5" s="289"/>
      <c r="L5" s="289"/>
      <c r="M5" s="289"/>
    </row>
    <row r="6" spans="1:13" s="290" customFormat="1" ht="18" customHeight="1">
      <c r="A6" s="39"/>
      <c r="B6" s="39"/>
      <c r="C6" s="40"/>
      <c r="D6" s="40"/>
      <c r="E6" s="288"/>
      <c r="F6" s="289"/>
      <c r="G6" s="289" t="s">
        <v>253</v>
      </c>
      <c r="H6" s="289" t="s">
        <v>254</v>
      </c>
      <c r="I6" s="289"/>
      <c r="J6" s="289"/>
      <c r="K6" s="289"/>
      <c r="L6" s="289"/>
      <c r="M6" s="289" t="s">
        <v>255</v>
      </c>
    </row>
    <row r="7" spans="1:13" s="291" customFormat="1" ht="93" customHeight="1">
      <c r="A7" s="39"/>
      <c r="B7" s="39"/>
      <c r="C7" s="40"/>
      <c r="D7" s="40"/>
      <c r="E7" s="288"/>
      <c r="F7" s="289"/>
      <c r="G7" s="289"/>
      <c r="H7" s="289" t="s">
        <v>256</v>
      </c>
      <c r="I7" s="289" t="s">
        <v>257</v>
      </c>
      <c r="J7" s="289" t="s">
        <v>258</v>
      </c>
      <c r="K7" s="40" t="s">
        <v>259</v>
      </c>
      <c r="L7" s="40" t="s">
        <v>260</v>
      </c>
      <c r="M7" s="289"/>
    </row>
    <row r="8" spans="1:26" s="297" customFormat="1" ht="12" customHeight="1">
      <c r="A8" s="292">
        <v>1</v>
      </c>
      <c r="B8" s="292">
        <v>2</v>
      </c>
      <c r="C8" s="293">
        <v>3</v>
      </c>
      <c r="D8" s="45">
        <v>4</v>
      </c>
      <c r="E8" s="294">
        <v>5</v>
      </c>
      <c r="F8" s="295">
        <v>6</v>
      </c>
      <c r="G8" s="295">
        <v>7</v>
      </c>
      <c r="H8" s="295">
        <v>8</v>
      </c>
      <c r="I8" s="295">
        <v>9</v>
      </c>
      <c r="J8" s="295">
        <v>10</v>
      </c>
      <c r="K8" s="45">
        <v>11</v>
      </c>
      <c r="L8" s="45">
        <v>12</v>
      </c>
      <c r="M8" s="295">
        <v>13</v>
      </c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</row>
    <row r="9" spans="1:13" ht="18" customHeight="1">
      <c r="A9" s="48" t="s">
        <v>8</v>
      </c>
      <c r="B9" s="48"/>
      <c r="C9" s="298"/>
      <c r="D9" s="299" t="s">
        <v>9</v>
      </c>
      <c r="E9" s="300"/>
      <c r="F9" s="178">
        <f>F10</f>
        <v>12360</v>
      </c>
      <c r="G9" s="178">
        <f>G10</f>
        <v>7121.83</v>
      </c>
      <c r="H9" s="178">
        <f>H10</f>
        <v>0</v>
      </c>
      <c r="I9" s="178">
        <f>I10</f>
        <v>0</v>
      </c>
      <c r="J9" s="178">
        <f>J10</f>
        <v>0</v>
      </c>
      <c r="K9" s="178">
        <f>K10</f>
        <v>0</v>
      </c>
      <c r="L9" s="178">
        <f>L10</f>
        <v>0</v>
      </c>
      <c r="M9" s="178">
        <f>M10</f>
        <v>0</v>
      </c>
    </row>
    <row r="10" spans="1:13" ht="18" customHeight="1">
      <c r="A10" s="53"/>
      <c r="B10" s="53" t="s">
        <v>261</v>
      </c>
      <c r="C10" s="301"/>
      <c r="D10" s="302" t="s">
        <v>262</v>
      </c>
      <c r="E10" s="248">
        <f>(G10/F10)*100</f>
        <v>57.61998381877022</v>
      </c>
      <c r="F10" s="181">
        <f>F11</f>
        <v>12360</v>
      </c>
      <c r="G10" s="181">
        <f>G11</f>
        <v>7121.83</v>
      </c>
      <c r="H10" s="181">
        <f>H11</f>
        <v>0</v>
      </c>
      <c r="I10" s="181">
        <f>I11</f>
        <v>0</v>
      </c>
      <c r="J10" s="181">
        <f>J11</f>
        <v>0</v>
      </c>
      <c r="K10" s="181">
        <f>K11</f>
        <v>0</v>
      </c>
      <c r="L10" s="181">
        <f>L11</f>
        <v>0</v>
      </c>
      <c r="M10" s="181">
        <f>M11</f>
        <v>0</v>
      </c>
    </row>
    <row r="11" spans="1:13" ht="33.75" customHeight="1">
      <c r="A11" s="137"/>
      <c r="B11" s="303" t="s">
        <v>71</v>
      </c>
      <c r="C11" s="304">
        <v>2850</v>
      </c>
      <c r="D11" s="305" t="s">
        <v>263</v>
      </c>
      <c r="E11" s="246">
        <f>(G11/F11)*100</f>
        <v>57.61998381877022</v>
      </c>
      <c r="F11" s="185">
        <v>12360</v>
      </c>
      <c r="G11" s="185">
        <v>7121.83</v>
      </c>
      <c r="H11" s="306"/>
      <c r="I11" s="306"/>
      <c r="J11" s="306"/>
      <c r="K11" s="306"/>
      <c r="L11" s="306"/>
      <c r="M11" s="306"/>
    </row>
    <row r="12" spans="1:13" ht="19.5" customHeight="1">
      <c r="A12" s="136">
        <v>400</v>
      </c>
      <c r="B12" s="136"/>
      <c r="C12" s="298"/>
      <c r="D12" s="299" t="s">
        <v>227</v>
      </c>
      <c r="E12" s="300">
        <f>(G12/F12)*100</f>
        <v>4.822479788557214</v>
      </c>
      <c r="F12" s="178">
        <f>SUM(F13)</f>
        <v>643200</v>
      </c>
      <c r="G12" s="178">
        <f>SUM(G13)</f>
        <v>31018.19</v>
      </c>
      <c r="H12" s="178">
        <f>SUM(H13)</f>
        <v>0</v>
      </c>
      <c r="I12" s="178">
        <f>SUM(I13)</f>
        <v>0</v>
      </c>
      <c r="J12" s="178">
        <f>SUM(J13)</f>
        <v>0</v>
      </c>
      <c r="K12" s="178">
        <f>SUM(K13)</f>
        <v>0</v>
      </c>
      <c r="L12" s="178">
        <f>SUM(L13)</f>
        <v>0</v>
      </c>
      <c r="M12" s="178">
        <f>SUM(M13)</f>
        <v>28036.629999999997</v>
      </c>
    </row>
    <row r="13" spans="1:13" ht="18" customHeight="1">
      <c r="A13" s="137"/>
      <c r="B13" s="137">
        <v>40002</v>
      </c>
      <c r="C13" s="301"/>
      <c r="D13" s="302" t="s">
        <v>264</v>
      </c>
      <c r="E13" s="248">
        <f>(G13/F13)*100</f>
        <v>4.822479788557214</v>
      </c>
      <c r="F13" s="181">
        <f>SUM(F14,F15)</f>
        <v>643200</v>
      </c>
      <c r="G13" s="181">
        <f>SUM(G14,G15)</f>
        <v>31018.19</v>
      </c>
      <c r="H13" s="181">
        <f>SUM(H14,H15)</f>
        <v>0</v>
      </c>
      <c r="I13" s="181">
        <f>SUM(I14,I15)</f>
        <v>0</v>
      </c>
      <c r="J13" s="181">
        <f>SUM(J14,J15)</f>
        <v>0</v>
      </c>
      <c r="K13" s="181">
        <f>SUM(K14,K15)</f>
        <v>0</v>
      </c>
      <c r="L13" s="181">
        <f>SUM(L14,L15)</f>
        <v>0</v>
      </c>
      <c r="M13" s="181">
        <f>SUM(M14,M15)</f>
        <v>28036.629999999997</v>
      </c>
    </row>
    <row r="14" spans="1:13" ht="18" customHeight="1">
      <c r="A14" s="137"/>
      <c r="B14" s="140"/>
      <c r="C14" s="307">
        <v>4300</v>
      </c>
      <c r="D14" s="305" t="s">
        <v>265</v>
      </c>
      <c r="E14" s="246">
        <f>(G14/F14)*100</f>
        <v>36.36048780487805</v>
      </c>
      <c r="F14" s="185">
        <v>8200</v>
      </c>
      <c r="G14" s="185">
        <v>2981.56</v>
      </c>
      <c r="H14" s="306"/>
      <c r="I14" s="306"/>
      <c r="J14" s="306"/>
      <c r="K14" s="306"/>
      <c r="L14" s="306"/>
      <c r="M14" s="306"/>
    </row>
    <row r="15" spans="1:13" ht="19.5" customHeight="1">
      <c r="A15" s="137"/>
      <c r="B15" s="140"/>
      <c r="C15" s="307">
        <v>6050</v>
      </c>
      <c r="D15" s="305" t="s">
        <v>266</v>
      </c>
      <c r="E15" s="246">
        <f>(G15/F15)*100</f>
        <v>4.415217322834645</v>
      </c>
      <c r="F15" s="185">
        <v>635000</v>
      </c>
      <c r="G15" s="308">
        <f>M15</f>
        <v>28036.629999999997</v>
      </c>
      <c r="H15" s="306"/>
      <c r="I15" s="306"/>
      <c r="J15" s="306"/>
      <c r="K15" s="306"/>
      <c r="L15" s="306"/>
      <c r="M15" s="185">
        <f>'Zał 20'!F10</f>
        <v>28036.629999999997</v>
      </c>
    </row>
    <row r="16" spans="1:13" ht="18" customHeight="1">
      <c r="A16" s="136">
        <v>600</v>
      </c>
      <c r="B16" s="136"/>
      <c r="C16" s="298"/>
      <c r="D16" s="299" t="s">
        <v>229</v>
      </c>
      <c r="E16" s="300">
        <f>(G16/F16)*100</f>
        <v>12.979525343131955</v>
      </c>
      <c r="F16" s="178">
        <f>F21+F26+F17+F19</f>
        <v>4626500</v>
      </c>
      <c r="G16" s="178">
        <f>G21+G26+G17+G19</f>
        <v>600497.74</v>
      </c>
      <c r="H16" s="178">
        <f>H21+H26+H17+H19</f>
        <v>0</v>
      </c>
      <c r="I16" s="178">
        <f>I21+I26+I17+I19</f>
        <v>0</v>
      </c>
      <c r="J16" s="178">
        <f>J21+J26+J17+J19</f>
        <v>0</v>
      </c>
      <c r="K16" s="178">
        <f>K21+K26+K17+K19</f>
        <v>0</v>
      </c>
      <c r="L16" s="178">
        <f>L21+L26+L17+L19</f>
        <v>0</v>
      </c>
      <c r="M16" s="178">
        <f>M21+M26+M17+M19</f>
        <v>408768.32999999996</v>
      </c>
    </row>
    <row r="17" spans="1:13" ht="18" customHeight="1">
      <c r="A17" s="309"/>
      <c r="B17" s="309">
        <v>60013</v>
      </c>
      <c r="C17" s="310"/>
      <c r="D17" s="311" t="s">
        <v>267</v>
      </c>
      <c r="E17" s="248">
        <f>(G17/F17)*100</f>
        <v>0</v>
      </c>
      <c r="F17" s="312">
        <f>F18</f>
        <v>115000</v>
      </c>
      <c r="G17" s="312">
        <f>G18</f>
        <v>0</v>
      </c>
      <c r="H17" s="312">
        <f>H18</f>
        <v>0</v>
      </c>
      <c r="I17" s="312">
        <f>I18</f>
        <v>0</v>
      </c>
      <c r="J17" s="312">
        <f>J18</f>
        <v>0</v>
      </c>
      <c r="K17" s="312">
        <f>K18</f>
        <v>0</v>
      </c>
      <c r="L17" s="312">
        <f>L18</f>
        <v>0</v>
      </c>
      <c r="M17" s="312">
        <f>M18</f>
        <v>0</v>
      </c>
    </row>
    <row r="18" spans="1:13" ht="52.5" customHeight="1">
      <c r="A18" s="313"/>
      <c r="B18" s="313"/>
      <c r="C18" s="314">
        <v>6630</v>
      </c>
      <c r="D18" s="315" t="s">
        <v>268</v>
      </c>
      <c r="E18" s="246">
        <f>(G18/F18)*100</f>
        <v>0</v>
      </c>
      <c r="F18" s="316">
        <v>115000</v>
      </c>
      <c r="G18" s="306">
        <v>0</v>
      </c>
      <c r="H18" s="306"/>
      <c r="I18" s="306"/>
      <c r="J18" s="306"/>
      <c r="K18" s="306"/>
      <c r="L18" s="306"/>
      <c r="M18" s="316"/>
    </row>
    <row r="19" spans="1:239" s="320" customFormat="1" ht="19.5" customHeight="1">
      <c r="A19" s="317"/>
      <c r="B19" s="317">
        <v>60014</v>
      </c>
      <c r="C19" s="318"/>
      <c r="D19" s="319" t="s">
        <v>269</v>
      </c>
      <c r="E19" s="248">
        <f>(G19/F19)*100</f>
        <v>74.76785714285714</v>
      </c>
      <c r="F19" s="312">
        <f>F20</f>
        <v>28000</v>
      </c>
      <c r="G19" s="312">
        <f>G20</f>
        <v>20935</v>
      </c>
      <c r="H19" s="312">
        <f>H20</f>
        <v>0</v>
      </c>
      <c r="I19" s="312">
        <f>I20</f>
        <v>0</v>
      </c>
      <c r="J19" s="312">
        <f>J20</f>
        <v>0</v>
      </c>
      <c r="K19" s="312">
        <f>K20</f>
        <v>0</v>
      </c>
      <c r="L19" s="312">
        <f>L20</f>
        <v>0</v>
      </c>
      <c r="M19" s="312">
        <f>M20</f>
        <v>20935</v>
      </c>
      <c r="T19" s="321"/>
      <c r="U19" s="321"/>
      <c r="V19" s="321"/>
      <c r="W19" s="322"/>
      <c r="AF19" s="321"/>
      <c r="AG19" s="321"/>
      <c r="AH19" s="321"/>
      <c r="AI19" s="322"/>
      <c r="AR19" s="321"/>
      <c r="AS19" s="321"/>
      <c r="AT19" s="321"/>
      <c r="AU19" s="322"/>
      <c r="BD19" s="321"/>
      <c r="BE19" s="321"/>
      <c r="BF19" s="321"/>
      <c r="BG19" s="322"/>
      <c r="BP19" s="321"/>
      <c r="BQ19" s="321"/>
      <c r="BR19" s="321"/>
      <c r="BS19" s="322"/>
      <c r="CB19" s="321"/>
      <c r="CC19" s="321"/>
      <c r="CD19" s="321"/>
      <c r="CE19" s="322"/>
      <c r="CN19" s="321"/>
      <c r="CO19" s="321"/>
      <c r="CP19" s="321"/>
      <c r="CQ19" s="322"/>
      <c r="CZ19" s="321"/>
      <c r="DA19" s="321"/>
      <c r="DB19" s="321"/>
      <c r="DC19" s="322"/>
      <c r="DL19" s="321"/>
      <c r="DM19" s="321"/>
      <c r="DN19" s="321"/>
      <c r="DO19" s="322"/>
      <c r="DX19" s="321"/>
      <c r="DY19" s="321"/>
      <c r="DZ19" s="321"/>
      <c r="EA19" s="322"/>
      <c r="EJ19" s="321"/>
      <c r="EK19" s="321"/>
      <c r="EL19" s="321"/>
      <c r="EM19" s="322"/>
      <c r="EV19" s="321"/>
      <c r="EW19" s="321"/>
      <c r="EX19" s="321"/>
      <c r="EY19" s="322"/>
      <c r="FH19" s="321"/>
      <c r="FI19" s="321"/>
      <c r="FJ19" s="321"/>
      <c r="FK19" s="322"/>
      <c r="FT19" s="321"/>
      <c r="FU19" s="321"/>
      <c r="FV19" s="321"/>
      <c r="FW19" s="322"/>
      <c r="GF19" s="321"/>
      <c r="GG19" s="321"/>
      <c r="GH19" s="321"/>
      <c r="GI19" s="322"/>
      <c r="GR19" s="321"/>
      <c r="GS19" s="321"/>
      <c r="GT19" s="321"/>
      <c r="GU19" s="322"/>
      <c r="HD19" s="321"/>
      <c r="HE19" s="321"/>
      <c r="HF19" s="321"/>
      <c r="HG19" s="322"/>
      <c r="HP19" s="321"/>
      <c r="HQ19" s="321"/>
      <c r="HR19" s="321"/>
      <c r="HS19" s="322"/>
      <c r="IB19" s="321"/>
      <c r="IC19" s="321"/>
      <c r="ID19" s="321"/>
      <c r="IE19" s="322"/>
    </row>
    <row r="20" spans="1:239" s="320" customFormat="1" ht="34.5" customHeight="1">
      <c r="A20" s="317"/>
      <c r="B20" s="317"/>
      <c r="C20" s="314">
        <v>6620</v>
      </c>
      <c r="D20" s="305" t="s">
        <v>270</v>
      </c>
      <c r="E20" s="246">
        <f>(G20/F20)*100</f>
        <v>74.76785714285714</v>
      </c>
      <c r="F20" s="185">
        <v>28000</v>
      </c>
      <c r="G20" s="308">
        <f>M20</f>
        <v>20935</v>
      </c>
      <c r="H20" s="312"/>
      <c r="I20" s="312"/>
      <c r="J20" s="312"/>
      <c r="K20" s="312"/>
      <c r="L20" s="312"/>
      <c r="M20" s="316">
        <f>'Zał 20'!F19</f>
        <v>20935</v>
      </c>
      <c r="S20" s="323"/>
      <c r="T20" s="321"/>
      <c r="U20" s="321"/>
      <c r="V20" s="324"/>
      <c r="W20" s="325"/>
      <c r="X20" s="326"/>
      <c r="AE20" s="323"/>
      <c r="AF20" s="321"/>
      <c r="AG20" s="321"/>
      <c r="AH20" s="324"/>
      <c r="AI20" s="325"/>
      <c r="AJ20" s="326"/>
      <c r="AQ20" s="323"/>
      <c r="AR20" s="321"/>
      <c r="AS20" s="321"/>
      <c r="AT20" s="324"/>
      <c r="AU20" s="325"/>
      <c r="AV20" s="326"/>
      <c r="BC20" s="323"/>
      <c r="BD20" s="321"/>
      <c r="BE20" s="321"/>
      <c r="BF20" s="324"/>
      <c r="BG20" s="325"/>
      <c r="BH20" s="326"/>
      <c r="BO20" s="323"/>
      <c r="BP20" s="321"/>
      <c r="BQ20" s="321"/>
      <c r="BR20" s="324"/>
      <c r="BS20" s="325"/>
      <c r="BT20" s="326"/>
      <c r="CA20" s="323"/>
      <c r="CB20" s="321"/>
      <c r="CC20" s="321"/>
      <c r="CD20" s="324"/>
      <c r="CE20" s="325"/>
      <c r="CF20" s="326"/>
      <c r="CM20" s="323"/>
      <c r="CN20" s="321"/>
      <c r="CO20" s="321"/>
      <c r="CP20" s="324"/>
      <c r="CQ20" s="325"/>
      <c r="CR20" s="326"/>
      <c r="CY20" s="323"/>
      <c r="CZ20" s="321"/>
      <c r="DA20" s="321"/>
      <c r="DB20" s="324"/>
      <c r="DC20" s="325"/>
      <c r="DD20" s="326"/>
      <c r="DK20" s="323"/>
      <c r="DL20" s="321"/>
      <c r="DM20" s="321"/>
      <c r="DN20" s="324"/>
      <c r="DO20" s="325"/>
      <c r="DP20" s="326"/>
      <c r="DW20" s="323"/>
      <c r="DX20" s="321"/>
      <c r="DY20" s="321"/>
      <c r="DZ20" s="324"/>
      <c r="EA20" s="325"/>
      <c r="EB20" s="326"/>
      <c r="EI20" s="323"/>
      <c r="EJ20" s="321"/>
      <c r="EK20" s="321"/>
      <c r="EL20" s="324"/>
      <c r="EM20" s="325"/>
      <c r="EN20" s="326"/>
      <c r="EU20" s="323"/>
      <c r="EV20" s="321"/>
      <c r="EW20" s="321"/>
      <c r="EX20" s="324"/>
      <c r="EY20" s="325"/>
      <c r="EZ20" s="326"/>
      <c r="FG20" s="323"/>
      <c r="FH20" s="321"/>
      <c r="FI20" s="321"/>
      <c r="FJ20" s="324"/>
      <c r="FK20" s="325"/>
      <c r="FL20" s="326"/>
      <c r="FS20" s="323"/>
      <c r="FT20" s="321"/>
      <c r="FU20" s="321"/>
      <c r="FV20" s="324"/>
      <c r="FW20" s="325"/>
      <c r="FX20" s="326"/>
      <c r="GE20" s="323"/>
      <c r="GF20" s="321"/>
      <c r="GG20" s="321"/>
      <c r="GH20" s="324"/>
      <c r="GI20" s="325"/>
      <c r="GJ20" s="326"/>
      <c r="GQ20" s="323"/>
      <c r="GR20" s="321"/>
      <c r="GS20" s="321"/>
      <c r="GT20" s="324"/>
      <c r="GU20" s="325"/>
      <c r="GV20" s="326"/>
      <c r="HC20" s="323"/>
      <c r="HD20" s="321"/>
      <c r="HE20" s="321"/>
      <c r="HF20" s="324"/>
      <c r="HG20" s="325"/>
      <c r="HH20" s="326"/>
      <c r="HO20" s="323"/>
      <c r="HP20" s="321"/>
      <c r="HQ20" s="321"/>
      <c r="HR20" s="324"/>
      <c r="HS20" s="325"/>
      <c r="HT20" s="326"/>
      <c r="IA20" s="323"/>
      <c r="IB20" s="321"/>
      <c r="IC20" s="321"/>
      <c r="ID20" s="324"/>
      <c r="IE20" s="325"/>
    </row>
    <row r="21" spans="1:13" ht="18" customHeight="1">
      <c r="A21" s="137"/>
      <c r="B21" s="137">
        <v>60016</v>
      </c>
      <c r="C21" s="301"/>
      <c r="D21" s="311" t="s">
        <v>271</v>
      </c>
      <c r="E21" s="248">
        <f>(G21/F21)*100</f>
        <v>12.946782977772815</v>
      </c>
      <c r="F21" s="181">
        <f>SUM(F22:F25)</f>
        <v>4476500</v>
      </c>
      <c r="G21" s="181">
        <f>SUM(G22:G25)</f>
        <v>579562.74</v>
      </c>
      <c r="H21" s="181">
        <f>SUM(H22:H25)</f>
        <v>0</v>
      </c>
      <c r="I21" s="181">
        <f>SUM(I22:I25)</f>
        <v>0</v>
      </c>
      <c r="J21" s="181">
        <f>SUM(J22:J25)</f>
        <v>0</v>
      </c>
      <c r="K21" s="181">
        <f>SUM(K22:K25)</f>
        <v>0</v>
      </c>
      <c r="L21" s="181">
        <f>SUM(L22:L25)</f>
        <v>0</v>
      </c>
      <c r="M21" s="181">
        <f>SUM(M22:M25)</f>
        <v>387833.32999999996</v>
      </c>
    </row>
    <row r="22" spans="1:13" ht="18" customHeight="1">
      <c r="A22" s="137"/>
      <c r="B22" s="140"/>
      <c r="C22" s="140">
        <v>4210</v>
      </c>
      <c r="D22" s="134" t="s">
        <v>272</v>
      </c>
      <c r="E22" s="246">
        <f>(G22/F22)*100</f>
        <v>10.954316770186336</v>
      </c>
      <c r="F22" s="185">
        <v>96600</v>
      </c>
      <c r="G22" s="185">
        <v>10581.87</v>
      </c>
      <c r="H22" s="306"/>
      <c r="I22" s="306"/>
      <c r="J22" s="306"/>
      <c r="K22" s="306"/>
      <c r="L22" s="306"/>
      <c r="M22" s="306"/>
    </row>
    <row r="23" spans="1:13" ht="18" customHeight="1">
      <c r="A23" s="137"/>
      <c r="B23" s="140"/>
      <c r="C23" s="140">
        <v>4270</v>
      </c>
      <c r="D23" s="134" t="s">
        <v>273</v>
      </c>
      <c r="E23" s="246">
        <f>(G23/F23)*100</f>
        <v>31.124725792630674</v>
      </c>
      <c r="F23" s="185">
        <v>466800</v>
      </c>
      <c r="G23" s="185">
        <v>145290.22</v>
      </c>
      <c r="H23" s="306"/>
      <c r="I23" s="306"/>
      <c r="J23" s="306"/>
      <c r="K23" s="306"/>
      <c r="L23" s="306"/>
      <c r="M23" s="306"/>
    </row>
    <row r="24" spans="1:13" ht="18" customHeight="1">
      <c r="A24" s="137"/>
      <c r="B24" s="140"/>
      <c r="C24" s="140">
        <v>4300</v>
      </c>
      <c r="D24" s="134" t="s">
        <v>265</v>
      </c>
      <c r="E24" s="246">
        <f>(G24/F24)*100</f>
        <v>33.17050878815911</v>
      </c>
      <c r="F24" s="185">
        <v>108100</v>
      </c>
      <c r="G24" s="185">
        <v>35857.32</v>
      </c>
      <c r="H24" s="306"/>
      <c r="I24" s="306"/>
      <c r="J24" s="306"/>
      <c r="K24" s="306"/>
      <c r="L24" s="306"/>
      <c r="M24" s="306"/>
    </row>
    <row r="25" spans="1:13" ht="19.5" customHeight="1">
      <c r="A25" s="137"/>
      <c r="B25" s="140"/>
      <c r="C25" s="140">
        <v>6050</v>
      </c>
      <c r="D25" s="134" t="s">
        <v>274</v>
      </c>
      <c r="E25" s="246">
        <f>(G25/F25)*100</f>
        <v>10.192728777923783</v>
      </c>
      <c r="F25" s="185">
        <v>3805000</v>
      </c>
      <c r="G25" s="306">
        <f>M25</f>
        <v>387833.32999999996</v>
      </c>
      <c r="H25" s="306"/>
      <c r="I25" s="306"/>
      <c r="J25" s="306"/>
      <c r="K25" s="306"/>
      <c r="L25" s="306"/>
      <c r="M25" s="185">
        <f>'Zał 20'!F22</f>
        <v>387833.32999999996</v>
      </c>
    </row>
    <row r="26" spans="1:13" ht="18" customHeight="1">
      <c r="A26" s="137"/>
      <c r="B26" s="137">
        <v>60095</v>
      </c>
      <c r="C26" s="137"/>
      <c r="D26" s="138" t="s">
        <v>40</v>
      </c>
      <c r="E26" s="248">
        <f>(G26/F26)*100</f>
        <v>0</v>
      </c>
      <c r="F26" s="181">
        <f>SUM(F27)</f>
        <v>7000</v>
      </c>
      <c r="G26" s="181">
        <f>SUM(G27)</f>
        <v>0</v>
      </c>
      <c r="H26" s="181">
        <f>SUM(H27)</f>
        <v>0</v>
      </c>
      <c r="I26" s="181">
        <f>SUM(I27)</f>
        <v>0</v>
      </c>
      <c r="J26" s="181">
        <f>SUM(J27)</f>
        <v>0</v>
      </c>
      <c r="K26" s="181">
        <f>SUM(K27)</f>
        <v>0</v>
      </c>
      <c r="L26" s="181">
        <f>SUM(L27)</f>
        <v>0</v>
      </c>
      <c r="M26" s="181">
        <f>SUM(M27)</f>
        <v>0</v>
      </c>
    </row>
    <row r="27" spans="1:13" ht="18" customHeight="1">
      <c r="A27" s="137"/>
      <c r="B27" s="140"/>
      <c r="C27" s="140">
        <v>4270</v>
      </c>
      <c r="D27" s="134" t="s">
        <v>275</v>
      </c>
      <c r="E27" s="246">
        <f>(G27/F27)*100</f>
        <v>0</v>
      </c>
      <c r="F27" s="185">
        <v>7000</v>
      </c>
      <c r="G27" s="185">
        <v>0</v>
      </c>
      <c r="H27" s="306"/>
      <c r="I27" s="306"/>
      <c r="J27" s="306"/>
      <c r="K27" s="306"/>
      <c r="L27" s="306"/>
      <c r="M27" s="306"/>
    </row>
    <row r="28" spans="1:13" ht="18" customHeight="1">
      <c r="A28" s="327"/>
      <c r="B28" s="328"/>
      <c r="C28" s="328"/>
      <c r="D28" s="329"/>
      <c r="E28" s="329"/>
      <c r="F28" s="329"/>
      <c r="G28" s="330"/>
      <c r="H28" s="331"/>
      <c r="I28" s="331"/>
      <c r="J28" s="331"/>
      <c r="K28" s="331"/>
      <c r="L28" s="331"/>
      <c r="M28" s="331"/>
    </row>
    <row r="29" spans="1:13" ht="18" customHeight="1">
      <c r="A29" s="332"/>
      <c r="B29" s="333"/>
      <c r="C29" s="333"/>
      <c r="D29" s="334"/>
      <c r="E29" s="334"/>
      <c r="F29" s="334"/>
      <c r="G29" s="335"/>
      <c r="H29" s="336"/>
      <c r="I29" s="336"/>
      <c r="J29" s="336"/>
      <c r="K29" s="336"/>
      <c r="L29" s="336"/>
      <c r="M29" s="336"/>
    </row>
    <row r="30" spans="1:13" ht="18" customHeight="1">
      <c r="A30" s="137"/>
      <c r="B30" s="140"/>
      <c r="C30" s="140"/>
      <c r="D30" s="134"/>
      <c r="E30" s="134"/>
      <c r="F30" s="134"/>
      <c r="G30" s="185"/>
      <c r="H30" s="306"/>
      <c r="I30" s="306"/>
      <c r="J30" s="306"/>
      <c r="K30" s="306"/>
      <c r="L30" s="306"/>
      <c r="M30" s="337" t="s">
        <v>276</v>
      </c>
    </row>
    <row r="31" spans="1:13" ht="18" customHeight="1">
      <c r="A31" s="136">
        <v>700</v>
      </c>
      <c r="B31" s="136"/>
      <c r="C31" s="136"/>
      <c r="D31" s="49" t="s">
        <v>230</v>
      </c>
      <c r="E31" s="300">
        <f>(G31/F31)*100</f>
        <v>35.82947009638355</v>
      </c>
      <c r="F31" s="178">
        <f>F32+F39</f>
        <v>388448</v>
      </c>
      <c r="G31" s="178">
        <f>SUM(G32,G39)</f>
        <v>139178.86</v>
      </c>
      <c r="H31" s="178">
        <f>SUM(H32,H39)</f>
        <v>0</v>
      </c>
      <c r="I31" s="178">
        <f>SUM(I32,I39)</f>
        <v>0</v>
      </c>
      <c r="J31" s="178">
        <f>SUM(J32,J39)</f>
        <v>0</v>
      </c>
      <c r="K31" s="178">
        <f>SUM(K32,K39)</f>
        <v>0</v>
      </c>
      <c r="L31" s="178">
        <f>SUM(L32,L39)</f>
        <v>0</v>
      </c>
      <c r="M31" s="178">
        <f>SUM(M32,M39)</f>
        <v>9452.9</v>
      </c>
    </row>
    <row r="32" spans="1:13" ht="15.75" customHeight="1">
      <c r="A32" s="137"/>
      <c r="B32" s="137">
        <v>70005</v>
      </c>
      <c r="C32" s="137"/>
      <c r="D32" s="138" t="s">
        <v>44</v>
      </c>
      <c r="E32" s="248">
        <f>(G32/F32)*100</f>
        <v>31.285792031827647</v>
      </c>
      <c r="F32" s="181">
        <f>SUM(F33,F34,F35,F36,F37,F38)</f>
        <v>213148</v>
      </c>
      <c r="G32" s="181">
        <f>SUM(G33:G37)</f>
        <v>66685.04</v>
      </c>
      <c r="H32" s="181">
        <f>SUM(H33:H37)</f>
        <v>0</v>
      </c>
      <c r="I32" s="181">
        <f>SUM(I33:I37)</f>
        <v>0</v>
      </c>
      <c r="J32" s="181">
        <f>SUM(J33:J37)</f>
        <v>0</v>
      </c>
      <c r="K32" s="181">
        <f>SUM(K33:K37)</f>
        <v>0</v>
      </c>
      <c r="L32" s="181">
        <f>SUM(L33:L37)</f>
        <v>0</v>
      </c>
      <c r="M32" s="181">
        <f>SUM(M33:M37)</f>
        <v>9452.9</v>
      </c>
    </row>
    <row r="33" spans="1:13" ht="18" customHeight="1">
      <c r="A33" s="137"/>
      <c r="B33" s="140"/>
      <c r="C33" s="140">
        <v>4270</v>
      </c>
      <c r="D33" s="134" t="s">
        <v>275</v>
      </c>
      <c r="E33" s="246">
        <f>(G33/F33)*100</f>
        <v>0</v>
      </c>
      <c r="F33" s="185">
        <v>32370</v>
      </c>
      <c r="G33" s="185">
        <v>0</v>
      </c>
      <c r="H33" s="306"/>
      <c r="I33" s="306"/>
      <c r="J33" s="306"/>
      <c r="K33" s="306"/>
      <c r="L33" s="306"/>
      <c r="M33" s="306"/>
    </row>
    <row r="34" spans="1:13" ht="18" customHeight="1">
      <c r="A34" s="137"/>
      <c r="B34" s="140"/>
      <c r="C34" s="140">
        <v>4300</v>
      </c>
      <c r="D34" s="134" t="s">
        <v>265</v>
      </c>
      <c r="E34" s="246">
        <f>(G34/F34)*100</f>
        <v>65.7127027027027</v>
      </c>
      <c r="F34" s="185">
        <v>81400</v>
      </c>
      <c r="G34" s="316">
        <v>53490.14</v>
      </c>
      <c r="H34" s="306"/>
      <c r="I34" s="306"/>
      <c r="J34" s="306"/>
      <c r="K34" s="306"/>
      <c r="L34" s="306"/>
      <c r="M34" s="306"/>
    </row>
    <row r="35" spans="1:13" ht="18" customHeight="1">
      <c r="A35" s="137"/>
      <c r="B35" s="140"/>
      <c r="C35" s="140">
        <v>4430</v>
      </c>
      <c r="D35" s="134" t="s">
        <v>277</v>
      </c>
      <c r="E35" s="246">
        <f>(G35/F35)*100</f>
        <v>12</v>
      </c>
      <c r="F35" s="185">
        <v>1000</v>
      </c>
      <c r="G35" s="185">
        <v>120</v>
      </c>
      <c r="H35" s="306"/>
      <c r="I35" s="306"/>
      <c r="J35" s="306"/>
      <c r="K35" s="306"/>
      <c r="L35" s="306"/>
      <c r="M35" s="306"/>
    </row>
    <row r="36" spans="1:13" ht="18" customHeight="1">
      <c r="A36" s="137"/>
      <c r="B36" s="140"/>
      <c r="C36" s="140">
        <v>4600</v>
      </c>
      <c r="D36" s="134" t="s">
        <v>278</v>
      </c>
      <c r="E36" s="246">
        <f>(G36/F36)*100</f>
        <v>99.77961432506886</v>
      </c>
      <c r="F36" s="185">
        <v>3630</v>
      </c>
      <c r="G36" s="185">
        <v>3622</v>
      </c>
      <c r="H36" s="306"/>
      <c r="I36" s="306"/>
      <c r="J36" s="306"/>
      <c r="K36" s="306"/>
      <c r="L36" s="306"/>
      <c r="M36" s="306"/>
    </row>
    <row r="37" spans="1:13" ht="19.5" customHeight="1">
      <c r="A37" s="137"/>
      <c r="B37" s="140"/>
      <c r="C37" s="140">
        <v>6050</v>
      </c>
      <c r="D37" s="134" t="s">
        <v>274</v>
      </c>
      <c r="E37" s="246">
        <f>(G37/F37)*100</f>
        <v>11.816125</v>
      </c>
      <c r="F37" s="185">
        <v>80000</v>
      </c>
      <c r="G37" s="306">
        <f>M37</f>
        <v>9452.9</v>
      </c>
      <c r="H37" s="306"/>
      <c r="I37" s="306"/>
      <c r="J37" s="338"/>
      <c r="K37" s="306"/>
      <c r="L37" s="306"/>
      <c r="M37" s="185">
        <f>'Zał 20'!F35</f>
        <v>9452.9</v>
      </c>
    </row>
    <row r="38" spans="1:13" ht="19.5" customHeight="1">
      <c r="A38" s="137"/>
      <c r="B38" s="140"/>
      <c r="C38" s="140">
        <v>6060</v>
      </c>
      <c r="D38" s="134" t="s">
        <v>279</v>
      </c>
      <c r="E38" s="246">
        <f>(G38/F38)*100</f>
        <v>0</v>
      </c>
      <c r="F38" s="185">
        <v>14748</v>
      </c>
      <c r="G38" s="306">
        <v>0</v>
      </c>
      <c r="H38" s="306"/>
      <c r="I38" s="306"/>
      <c r="J38" s="306"/>
      <c r="K38" s="306"/>
      <c r="L38" s="306"/>
      <c r="M38" s="185"/>
    </row>
    <row r="39" spans="1:13" ht="15.75" customHeight="1">
      <c r="A39" s="137"/>
      <c r="B39" s="137">
        <v>70021</v>
      </c>
      <c r="C39" s="137"/>
      <c r="D39" s="138" t="s">
        <v>280</v>
      </c>
      <c r="E39" s="248">
        <f>(G39/F39)*100</f>
        <v>41.35414717626926</v>
      </c>
      <c r="F39" s="181">
        <f>SUM(F40:F41)</f>
        <v>175300</v>
      </c>
      <c r="G39" s="181">
        <f>SUM(G40:G41)</f>
        <v>72493.82</v>
      </c>
      <c r="H39" s="181">
        <f>SUM(H40:H41)</f>
        <v>0</v>
      </c>
      <c r="I39" s="181">
        <f>SUM(I40:I41)</f>
        <v>0</v>
      </c>
      <c r="J39" s="181">
        <f>SUM(J40:J41)</f>
        <v>0</v>
      </c>
      <c r="K39" s="181">
        <f>SUM(K40:K41)</f>
        <v>0</v>
      </c>
      <c r="L39" s="181">
        <f>SUM(L40:L41)</f>
        <v>0</v>
      </c>
      <c r="M39" s="181">
        <f>SUM(M40:M41)</f>
        <v>0</v>
      </c>
    </row>
    <row r="40" spans="1:13" ht="18" customHeight="1">
      <c r="A40" s="137"/>
      <c r="B40" s="140"/>
      <c r="C40" s="140">
        <v>4270</v>
      </c>
      <c r="D40" s="134" t="s">
        <v>275</v>
      </c>
      <c r="E40" s="246">
        <f>(G40/F40)*100</f>
        <v>63.98395410414829</v>
      </c>
      <c r="F40" s="185">
        <v>113300</v>
      </c>
      <c r="G40" s="185">
        <v>72493.82</v>
      </c>
      <c r="H40" s="306"/>
      <c r="I40" s="306"/>
      <c r="J40" s="306"/>
      <c r="K40" s="306"/>
      <c r="L40" s="306"/>
      <c r="M40" s="306"/>
    </row>
    <row r="41" spans="1:13" ht="18" customHeight="1">
      <c r="A41" s="137"/>
      <c r="B41" s="140"/>
      <c r="C41" s="140">
        <v>4300</v>
      </c>
      <c r="D41" s="134" t="s">
        <v>265</v>
      </c>
      <c r="E41" s="246">
        <f>(G41/F41)*100</f>
        <v>0</v>
      </c>
      <c r="F41" s="185">
        <v>62000</v>
      </c>
      <c r="G41" s="185">
        <v>0</v>
      </c>
      <c r="H41" s="306"/>
      <c r="I41" s="306"/>
      <c r="J41" s="306"/>
      <c r="K41" s="306"/>
      <c r="L41" s="306"/>
      <c r="M41" s="306"/>
    </row>
    <row r="42" spans="1:13" ht="18" customHeight="1">
      <c r="A42" s="136">
        <v>710</v>
      </c>
      <c r="B42" s="136"/>
      <c r="C42" s="136"/>
      <c r="D42" s="49" t="s">
        <v>231</v>
      </c>
      <c r="E42" s="300">
        <f>(G42/F42)*100</f>
        <v>35.043853868194844</v>
      </c>
      <c r="F42" s="178">
        <f>F45+F43+F47+F50</f>
        <v>2163800</v>
      </c>
      <c r="G42" s="178">
        <f>G45+G43+G47+G50</f>
        <v>758278.91</v>
      </c>
      <c r="H42" s="178">
        <f>H45+H43+H47+H50</f>
        <v>0</v>
      </c>
      <c r="I42" s="178">
        <f>I45+I43+I47+I50</f>
        <v>0</v>
      </c>
      <c r="J42" s="178">
        <f>J45+J43+J47+J50</f>
        <v>0</v>
      </c>
      <c r="K42" s="178">
        <f>K45+K43+K47+K50</f>
        <v>0</v>
      </c>
      <c r="L42" s="178">
        <f>L45+L43+L47+L50</f>
        <v>0</v>
      </c>
      <c r="M42" s="178">
        <f>M45+M43+M47+M50</f>
        <v>602803.97</v>
      </c>
    </row>
    <row r="43" spans="1:13" ht="19.5" customHeight="1">
      <c r="A43" s="137"/>
      <c r="B43" s="137">
        <v>71004</v>
      </c>
      <c r="C43" s="137"/>
      <c r="D43" s="138" t="s">
        <v>281</v>
      </c>
      <c r="E43" s="248">
        <f>(G43/F43)*100</f>
        <v>27.500000000000004</v>
      </c>
      <c r="F43" s="181">
        <f>SUM(F44)</f>
        <v>160000</v>
      </c>
      <c r="G43" s="181">
        <f>SUM(G44)</f>
        <v>44000</v>
      </c>
      <c r="H43" s="181">
        <f>SUM(H44)</f>
        <v>0</v>
      </c>
      <c r="I43" s="181">
        <f>SUM(I44)</f>
        <v>0</v>
      </c>
      <c r="J43" s="181">
        <f>SUM(J44)</f>
        <v>0</v>
      </c>
      <c r="K43" s="181">
        <f>SUM(K44)</f>
        <v>0</v>
      </c>
      <c r="L43" s="181">
        <f>SUM(L44)</f>
        <v>0</v>
      </c>
      <c r="M43" s="181">
        <f>SUM(M44)</f>
        <v>0</v>
      </c>
    </row>
    <row r="44" spans="1:13" ht="18" customHeight="1">
      <c r="A44" s="137"/>
      <c r="B44" s="140"/>
      <c r="C44" s="140">
        <v>4300</v>
      </c>
      <c r="D44" s="134" t="s">
        <v>265</v>
      </c>
      <c r="E44" s="246">
        <f>(G44/F44)*100</f>
        <v>27.500000000000004</v>
      </c>
      <c r="F44" s="185">
        <v>160000</v>
      </c>
      <c r="G44" s="185">
        <v>44000</v>
      </c>
      <c r="H44" s="306"/>
      <c r="I44" s="306"/>
      <c r="J44" s="306"/>
      <c r="K44" s="306"/>
      <c r="L44" s="306"/>
      <c r="M44" s="306"/>
    </row>
    <row r="45" spans="1:13" ht="18" customHeight="1">
      <c r="A45" s="137"/>
      <c r="B45" s="137">
        <v>71013</v>
      </c>
      <c r="C45" s="137"/>
      <c r="D45" s="138" t="s">
        <v>282</v>
      </c>
      <c r="E45" s="248">
        <f>(G45/F45)*100</f>
        <v>6.844665127020785</v>
      </c>
      <c r="F45" s="181">
        <f>SUM(F46)</f>
        <v>43300</v>
      </c>
      <c r="G45" s="181">
        <f>SUM(G46)</f>
        <v>2963.74</v>
      </c>
      <c r="H45" s="181">
        <f>SUM(H46)</f>
        <v>0</v>
      </c>
      <c r="I45" s="181">
        <f>SUM(I46)</f>
        <v>0</v>
      </c>
      <c r="J45" s="181">
        <f>SUM(J46)</f>
        <v>0</v>
      </c>
      <c r="K45" s="181">
        <f>SUM(K46)</f>
        <v>0</v>
      </c>
      <c r="L45" s="181">
        <f>SUM(L46)</f>
        <v>0</v>
      </c>
      <c r="M45" s="181">
        <f>SUM(M46)</f>
        <v>0</v>
      </c>
    </row>
    <row r="46" spans="1:13" ht="18" customHeight="1">
      <c r="A46" s="137"/>
      <c r="B46" s="140"/>
      <c r="C46" s="140">
        <v>4300</v>
      </c>
      <c r="D46" s="134" t="s">
        <v>265</v>
      </c>
      <c r="E46" s="246">
        <f>(G46/F46)*100</f>
        <v>6.844665127020785</v>
      </c>
      <c r="F46" s="185">
        <v>43300</v>
      </c>
      <c r="G46" s="185">
        <v>2963.74</v>
      </c>
      <c r="H46" s="306"/>
      <c r="I46" s="306"/>
      <c r="J46" s="306"/>
      <c r="K46" s="306"/>
      <c r="L46" s="306"/>
      <c r="M46" s="306"/>
    </row>
    <row r="47" spans="1:13" ht="18" customHeight="1">
      <c r="A47" s="137"/>
      <c r="B47" s="137">
        <v>71035</v>
      </c>
      <c r="C47" s="137"/>
      <c r="D47" s="138" t="s">
        <v>58</v>
      </c>
      <c r="E47" s="248">
        <f>(G47/F47)*100</f>
        <v>36.68753081195451</v>
      </c>
      <c r="F47" s="181">
        <f>F48+F49</f>
        <v>1890500</v>
      </c>
      <c r="G47" s="181">
        <f>G48+G49</f>
        <v>693577.77</v>
      </c>
      <c r="H47" s="181">
        <f>H48+H49</f>
        <v>0</v>
      </c>
      <c r="I47" s="181">
        <f>I48+I49</f>
        <v>0</v>
      </c>
      <c r="J47" s="181">
        <f>J48+J49</f>
        <v>0</v>
      </c>
      <c r="K47" s="181">
        <f>K48+K49</f>
        <v>0</v>
      </c>
      <c r="L47" s="181">
        <f>L48+L49</f>
        <v>0</v>
      </c>
      <c r="M47" s="181">
        <f>M48+M49</f>
        <v>602803.97</v>
      </c>
    </row>
    <row r="48" spans="1:13" ht="18" customHeight="1">
      <c r="A48" s="137"/>
      <c r="B48" s="140"/>
      <c r="C48" s="140">
        <v>4300</v>
      </c>
      <c r="D48" s="134" t="s">
        <v>265</v>
      </c>
      <c r="E48" s="246">
        <f>(G48/F48)*100</f>
        <v>53.23976539589444</v>
      </c>
      <c r="F48" s="185">
        <v>170500</v>
      </c>
      <c r="G48" s="185">
        <v>90773.8</v>
      </c>
      <c r="H48" s="306"/>
      <c r="I48" s="306"/>
      <c r="J48" s="306"/>
      <c r="K48" s="306"/>
      <c r="L48" s="306"/>
      <c r="M48" s="306"/>
    </row>
    <row r="49" spans="1:13" ht="19.5" customHeight="1">
      <c r="A49" s="137"/>
      <c r="B49" s="140"/>
      <c r="C49" s="140">
        <v>6050</v>
      </c>
      <c r="D49" s="134" t="s">
        <v>274</v>
      </c>
      <c r="E49" s="246">
        <f>(G49/F49)*100</f>
        <v>35.04674244186046</v>
      </c>
      <c r="F49" s="185">
        <v>1720000</v>
      </c>
      <c r="G49" s="185">
        <v>602803.97</v>
      </c>
      <c r="H49" s="306"/>
      <c r="I49" s="306"/>
      <c r="J49" s="306"/>
      <c r="K49" s="306"/>
      <c r="L49" s="306"/>
      <c r="M49" s="185">
        <f>'Zał 20'!F41</f>
        <v>602803.97</v>
      </c>
    </row>
    <row r="50" spans="1:13" ht="18" customHeight="1">
      <c r="A50" s="137"/>
      <c r="B50" s="137">
        <v>71095</v>
      </c>
      <c r="C50" s="137"/>
      <c r="D50" s="138" t="s">
        <v>40</v>
      </c>
      <c r="E50" s="248">
        <f>(G50/F50)*100</f>
        <v>25.33914285714286</v>
      </c>
      <c r="F50" s="181">
        <f>F51</f>
        <v>70000</v>
      </c>
      <c r="G50" s="181">
        <f>G51</f>
        <v>17737.4</v>
      </c>
      <c r="H50" s="181">
        <f>H51</f>
        <v>0</v>
      </c>
      <c r="I50" s="181">
        <f>I51</f>
        <v>0</v>
      </c>
      <c r="J50" s="181">
        <f>J51</f>
        <v>0</v>
      </c>
      <c r="K50" s="181">
        <f>K51</f>
        <v>0</v>
      </c>
      <c r="L50" s="181">
        <f>L51</f>
        <v>0</v>
      </c>
      <c r="M50" s="181">
        <f>M51</f>
        <v>0</v>
      </c>
    </row>
    <row r="51" spans="1:13" ht="18" customHeight="1">
      <c r="A51" s="137"/>
      <c r="B51" s="140"/>
      <c r="C51" s="140">
        <v>4300</v>
      </c>
      <c r="D51" s="134" t="s">
        <v>265</v>
      </c>
      <c r="E51" s="246">
        <f>(G51/F51)*100</f>
        <v>25.33914285714286</v>
      </c>
      <c r="F51" s="185">
        <v>70000</v>
      </c>
      <c r="G51" s="185">
        <v>17737.4</v>
      </c>
      <c r="H51" s="306"/>
      <c r="I51" s="306"/>
      <c r="J51" s="306"/>
      <c r="K51" s="306"/>
      <c r="L51" s="306"/>
      <c r="M51" s="306"/>
    </row>
    <row r="52" spans="1:13" ht="18" customHeight="1">
      <c r="A52" s="136">
        <v>750</v>
      </c>
      <c r="B52" s="136"/>
      <c r="C52" s="136"/>
      <c r="D52" s="49" t="s">
        <v>61</v>
      </c>
      <c r="E52" s="300">
        <f>(G52/F52)*100</f>
        <v>53.684882975093814</v>
      </c>
      <c r="F52" s="178">
        <f>SUM(F53,F57,F91,F96)</f>
        <v>4396500</v>
      </c>
      <c r="G52" s="178">
        <f>SUM(G53,G57,G91,G96)</f>
        <v>2360255.88</v>
      </c>
      <c r="H52" s="178">
        <f>SUM(H53,H57,H91,H96)</f>
        <v>1412691.52</v>
      </c>
      <c r="I52" s="178">
        <f>SUM(I53,I57,I91,I96)</f>
        <v>238149.06000000003</v>
      </c>
      <c r="J52" s="178">
        <f>SUM(J53,J57,J91,J96)</f>
        <v>0</v>
      </c>
      <c r="K52" s="178">
        <f>SUM(K53,K57,K91,K96)</f>
        <v>0</v>
      </c>
      <c r="L52" s="178">
        <f>SUM(L53,L57,L91,L96)</f>
        <v>0</v>
      </c>
      <c r="M52" s="178">
        <f>SUM(M53,M57,M91,M96)</f>
        <v>1731.18</v>
      </c>
    </row>
    <row r="53" spans="1:13" ht="15.75" customHeight="1">
      <c r="A53" s="137"/>
      <c r="B53" s="137">
        <v>75022</v>
      </c>
      <c r="C53" s="137"/>
      <c r="D53" s="138" t="s">
        <v>283</v>
      </c>
      <c r="E53" s="248">
        <f>(G53/F53)*100</f>
        <v>54.72411554690035</v>
      </c>
      <c r="F53" s="181">
        <f>SUM(F54:F56)</f>
        <v>246480</v>
      </c>
      <c r="G53" s="181">
        <f>SUM(G54:G56)</f>
        <v>134884</v>
      </c>
      <c r="H53" s="181">
        <f>SUM(H54:H56)</f>
        <v>0</v>
      </c>
      <c r="I53" s="181">
        <f>SUM(I54:I56)</f>
        <v>0</v>
      </c>
      <c r="J53" s="181">
        <f>SUM(J54:J56)</f>
        <v>0</v>
      </c>
      <c r="K53" s="181">
        <f>SUM(K54:K56)</f>
        <v>0</v>
      </c>
      <c r="L53" s="181">
        <f>SUM(L54:L56)</f>
        <v>0</v>
      </c>
      <c r="M53" s="181">
        <f>SUM(M54:M56)</f>
        <v>0</v>
      </c>
    </row>
    <row r="54" spans="1:13" ht="18" customHeight="1">
      <c r="A54" s="140"/>
      <c r="B54" s="140"/>
      <c r="C54" s="140">
        <v>3030</v>
      </c>
      <c r="D54" s="134" t="s">
        <v>284</v>
      </c>
      <c r="E54" s="246">
        <f>(G54/F54)*100</f>
        <v>52.21836189423254</v>
      </c>
      <c r="F54" s="185">
        <v>217080</v>
      </c>
      <c r="G54" s="185">
        <v>113355.62</v>
      </c>
      <c r="H54" s="306"/>
      <c r="I54" s="306"/>
      <c r="J54" s="306"/>
      <c r="K54" s="306"/>
      <c r="L54" s="306"/>
      <c r="M54" s="306"/>
    </row>
    <row r="55" spans="1:13" ht="18" customHeight="1">
      <c r="A55" s="137"/>
      <c r="B55" s="140"/>
      <c r="C55" s="140">
        <v>4210</v>
      </c>
      <c r="D55" s="134" t="s">
        <v>285</v>
      </c>
      <c r="E55" s="246">
        <f>(G55/F55)*100</f>
        <v>62.81785714285715</v>
      </c>
      <c r="F55" s="185">
        <v>18200</v>
      </c>
      <c r="G55" s="185">
        <v>11432.85</v>
      </c>
      <c r="H55" s="306"/>
      <c r="I55" s="306"/>
      <c r="J55" s="306"/>
      <c r="K55" s="306"/>
      <c r="L55" s="306"/>
      <c r="M55" s="306"/>
    </row>
    <row r="56" spans="1:13" ht="18" customHeight="1">
      <c r="A56" s="137"/>
      <c r="B56" s="140"/>
      <c r="C56" s="140">
        <v>4300</v>
      </c>
      <c r="D56" s="134" t="s">
        <v>265</v>
      </c>
      <c r="E56" s="246">
        <f>(G56/F56)*100</f>
        <v>90.13866071428572</v>
      </c>
      <c r="F56" s="185">
        <v>11200</v>
      </c>
      <c r="G56" s="185">
        <v>10095.53</v>
      </c>
      <c r="H56" s="306"/>
      <c r="I56" s="306"/>
      <c r="J56" s="306"/>
      <c r="K56" s="306"/>
      <c r="L56" s="306"/>
      <c r="M56" s="306"/>
    </row>
    <row r="57" spans="1:13" ht="15.75" customHeight="1">
      <c r="A57" s="137"/>
      <c r="B57" s="137">
        <v>75023</v>
      </c>
      <c r="C57" s="137"/>
      <c r="D57" s="138" t="s">
        <v>64</v>
      </c>
      <c r="E57" s="248">
        <f>(G57/F57)*100</f>
        <v>54.35292374222668</v>
      </c>
      <c r="F57" s="181">
        <f>SUM(F58:F90)</f>
        <v>3917240</v>
      </c>
      <c r="G57" s="181">
        <f>SUM(G58:G90)</f>
        <v>2129134.47</v>
      </c>
      <c r="H57" s="181">
        <f>SUM(H58:H90)</f>
        <v>1411218.52</v>
      </c>
      <c r="I57" s="181">
        <f>SUM(I58:I90)</f>
        <v>238149.06000000003</v>
      </c>
      <c r="J57" s="181">
        <f>SUM(J58:J90)</f>
        <v>0</v>
      </c>
      <c r="K57" s="181">
        <f>SUM(K58:K90)</f>
        <v>0</v>
      </c>
      <c r="L57" s="181">
        <f>SUM(L58:L90)</f>
        <v>0</v>
      </c>
      <c r="M57" s="181">
        <f>SUM(M58:M90)</f>
        <v>1731.18</v>
      </c>
    </row>
    <row r="58" spans="1:13" ht="15.75" customHeight="1">
      <c r="A58" s="140"/>
      <c r="B58" s="140"/>
      <c r="C58" s="140">
        <v>3020</v>
      </c>
      <c r="D58" s="134" t="s">
        <v>286</v>
      </c>
      <c r="E58" s="246">
        <f>(G58/F58)*100</f>
        <v>98.68641975308643</v>
      </c>
      <c r="F58" s="185">
        <v>8100</v>
      </c>
      <c r="G58" s="306">
        <v>7993.6</v>
      </c>
      <c r="H58" s="306"/>
      <c r="I58" s="306"/>
      <c r="J58" s="306"/>
      <c r="K58" s="306"/>
      <c r="L58" s="306"/>
      <c r="M58" s="306"/>
    </row>
    <row r="59" spans="1:13" ht="18" customHeight="1">
      <c r="A59" s="140"/>
      <c r="B59" s="140"/>
      <c r="C59" s="140">
        <v>4010</v>
      </c>
      <c r="D59" s="134" t="s">
        <v>287</v>
      </c>
      <c r="E59" s="246">
        <f>(G59/F59)*100</f>
        <v>51.09799519708513</v>
      </c>
      <c r="F59" s="185">
        <v>2415200</v>
      </c>
      <c r="G59" s="306">
        <f>H59</f>
        <v>1234118.78</v>
      </c>
      <c r="H59" s="185">
        <v>1234118.78</v>
      </c>
      <c r="I59" s="306"/>
      <c r="J59" s="306"/>
      <c r="K59" s="306"/>
      <c r="L59" s="306"/>
      <c r="M59" s="306"/>
    </row>
    <row r="60" spans="1:13" ht="18" customHeight="1">
      <c r="A60" s="140"/>
      <c r="B60" s="140"/>
      <c r="C60" s="140">
        <v>4040</v>
      </c>
      <c r="D60" s="134" t="s">
        <v>288</v>
      </c>
      <c r="E60" s="246">
        <f>(G60/F60)*100</f>
        <v>100</v>
      </c>
      <c r="F60" s="185">
        <v>156400</v>
      </c>
      <c r="G60" s="306">
        <f>H60</f>
        <v>156400</v>
      </c>
      <c r="H60" s="185">
        <v>156400</v>
      </c>
      <c r="I60" s="306"/>
      <c r="J60" s="306"/>
      <c r="K60" s="306"/>
      <c r="L60" s="306"/>
      <c r="M60" s="306"/>
    </row>
    <row r="61" spans="1:13" ht="18" customHeight="1">
      <c r="A61" s="140"/>
      <c r="B61" s="140"/>
      <c r="C61" s="140">
        <v>4110</v>
      </c>
      <c r="D61" s="134" t="s">
        <v>289</v>
      </c>
      <c r="E61" s="246">
        <f>(G61/F61)*100</f>
        <v>54.15240366972477</v>
      </c>
      <c r="F61" s="185">
        <v>381500</v>
      </c>
      <c r="G61" s="306">
        <f>I61</f>
        <v>206591.42</v>
      </c>
      <c r="H61" s="306"/>
      <c r="I61" s="185">
        <v>206591.42</v>
      </c>
      <c r="J61" s="306"/>
      <c r="K61" s="306"/>
      <c r="L61" s="306"/>
      <c r="M61" s="306"/>
    </row>
    <row r="62" spans="1:13" ht="18" customHeight="1">
      <c r="A62" s="140"/>
      <c r="B62" s="140"/>
      <c r="C62" s="140">
        <v>4118</v>
      </c>
      <c r="D62" s="134" t="s">
        <v>289</v>
      </c>
      <c r="E62" s="246">
        <f>(G62/F62)*100</f>
        <v>8.022</v>
      </c>
      <c r="F62" s="185">
        <v>4000</v>
      </c>
      <c r="G62" s="306">
        <f>I62</f>
        <v>320.88</v>
      </c>
      <c r="H62" s="306"/>
      <c r="I62" s="185">
        <v>320.88</v>
      </c>
      <c r="J62" s="306"/>
      <c r="K62" s="306"/>
      <c r="L62" s="306"/>
      <c r="M62" s="306"/>
    </row>
    <row r="63" spans="1:13" ht="18" customHeight="1">
      <c r="A63" s="140"/>
      <c r="B63" s="140"/>
      <c r="C63" s="140">
        <v>4120</v>
      </c>
      <c r="D63" s="134" t="s">
        <v>290</v>
      </c>
      <c r="E63" s="246">
        <f>(G63/F63)*100</f>
        <v>48.46107226107226</v>
      </c>
      <c r="F63" s="185">
        <v>64350</v>
      </c>
      <c r="G63" s="306">
        <f>I63</f>
        <v>31184.7</v>
      </c>
      <c r="H63" s="306"/>
      <c r="I63" s="185">
        <v>31184.7</v>
      </c>
      <c r="J63" s="306"/>
      <c r="K63" s="306"/>
      <c r="L63" s="306"/>
      <c r="M63" s="306"/>
    </row>
    <row r="64" spans="1:13" ht="18" customHeight="1">
      <c r="A64" s="140"/>
      <c r="B64" s="140"/>
      <c r="C64" s="140">
        <v>4128</v>
      </c>
      <c r="D64" s="134" t="s">
        <v>290</v>
      </c>
      <c r="E64" s="246">
        <f>(G64/F64)*100</f>
        <v>5.206</v>
      </c>
      <c r="F64" s="185">
        <v>1000</v>
      </c>
      <c r="G64" s="306">
        <f>I64</f>
        <v>52.06</v>
      </c>
      <c r="H64" s="306"/>
      <c r="I64" s="185">
        <v>52.06</v>
      </c>
      <c r="J64" s="306"/>
      <c r="K64" s="306"/>
      <c r="L64" s="306"/>
      <c r="M64" s="306"/>
    </row>
    <row r="65" spans="1:13" ht="18" customHeight="1">
      <c r="A65" s="140"/>
      <c r="B65" s="140"/>
      <c r="C65" s="140">
        <v>4140</v>
      </c>
      <c r="D65" s="134" t="s">
        <v>291</v>
      </c>
      <c r="E65" s="246">
        <f>(G65/F65)*100</f>
        <v>0.7804878048780488</v>
      </c>
      <c r="F65" s="185">
        <v>4100</v>
      </c>
      <c r="G65" s="185">
        <v>32</v>
      </c>
      <c r="H65" s="306"/>
      <c r="I65" s="306"/>
      <c r="J65" s="306"/>
      <c r="K65" s="306"/>
      <c r="L65" s="306"/>
      <c r="M65" s="306"/>
    </row>
    <row r="66" spans="1:13" ht="18" customHeight="1">
      <c r="A66" s="140"/>
      <c r="B66" s="140"/>
      <c r="C66" s="140">
        <v>4170</v>
      </c>
      <c r="D66" s="134" t="s">
        <v>292</v>
      </c>
      <c r="E66" s="246">
        <f>(G66/F66)*100</f>
        <v>39.60025581395349</v>
      </c>
      <c r="F66" s="185">
        <v>43000</v>
      </c>
      <c r="G66" s="306">
        <v>17028.11</v>
      </c>
      <c r="H66" s="185">
        <v>17028.11</v>
      </c>
      <c r="I66" s="306"/>
      <c r="J66" s="306"/>
      <c r="K66" s="306"/>
      <c r="L66" s="306"/>
      <c r="M66" s="306"/>
    </row>
    <row r="67" spans="1:13" ht="18" customHeight="1">
      <c r="A67" s="140"/>
      <c r="B67" s="140"/>
      <c r="C67" s="140">
        <v>4178</v>
      </c>
      <c r="D67" s="134" t="s">
        <v>292</v>
      </c>
      <c r="E67" s="246">
        <f>(G67/F67)*100</f>
        <v>10.490371428571429</v>
      </c>
      <c r="F67" s="185">
        <v>35000</v>
      </c>
      <c r="G67" s="306">
        <v>3671.63</v>
      </c>
      <c r="H67" s="185">
        <v>3671.63</v>
      </c>
      <c r="I67" s="306"/>
      <c r="J67" s="306"/>
      <c r="K67" s="306"/>
      <c r="L67" s="306"/>
      <c r="M67" s="306"/>
    </row>
    <row r="68" spans="1:13" ht="18" customHeight="1">
      <c r="A68" s="140"/>
      <c r="B68" s="140"/>
      <c r="C68" s="140">
        <v>4210</v>
      </c>
      <c r="D68" s="134" t="s">
        <v>272</v>
      </c>
      <c r="E68" s="246">
        <f>(G68/F68)*100</f>
        <v>57.28726540724682</v>
      </c>
      <c r="F68" s="185">
        <v>161450</v>
      </c>
      <c r="G68" s="185">
        <v>92490.29</v>
      </c>
      <c r="H68" s="306"/>
      <c r="I68" s="306"/>
      <c r="J68" s="306"/>
      <c r="K68" s="306"/>
      <c r="L68" s="306"/>
      <c r="M68" s="306"/>
    </row>
    <row r="69" spans="1:13" ht="18" customHeight="1">
      <c r="A69" s="140"/>
      <c r="B69" s="140"/>
      <c r="C69" s="140">
        <v>4218</v>
      </c>
      <c r="D69" s="134" t="s">
        <v>272</v>
      </c>
      <c r="E69" s="246">
        <f>(G69/F69)*100</f>
        <v>0</v>
      </c>
      <c r="F69" s="185">
        <v>4300</v>
      </c>
      <c r="G69" s="185">
        <v>0</v>
      </c>
      <c r="H69" s="306"/>
      <c r="I69" s="306"/>
      <c r="J69" s="306"/>
      <c r="K69" s="306"/>
      <c r="L69" s="306"/>
      <c r="M69" s="306"/>
    </row>
    <row r="70" spans="1:13" ht="18" customHeight="1">
      <c r="A70" s="140"/>
      <c r="B70" s="140"/>
      <c r="C70" s="140">
        <v>4260</v>
      </c>
      <c r="D70" s="134" t="s">
        <v>293</v>
      </c>
      <c r="E70" s="246">
        <f>(G70/F70)*100</f>
        <v>59.3034</v>
      </c>
      <c r="F70" s="185">
        <v>75000</v>
      </c>
      <c r="G70" s="185">
        <v>44477.55</v>
      </c>
      <c r="H70" s="306"/>
      <c r="I70" s="306"/>
      <c r="J70" s="306"/>
      <c r="K70" s="306"/>
      <c r="L70" s="306"/>
      <c r="M70" s="306"/>
    </row>
    <row r="71" spans="1:13" ht="18" customHeight="1">
      <c r="A71" s="140"/>
      <c r="B71" s="140"/>
      <c r="C71" s="140">
        <v>4270</v>
      </c>
      <c r="D71" s="134" t="s">
        <v>275</v>
      </c>
      <c r="E71" s="246">
        <f>(G71/F71)*100</f>
        <v>36.72152727272727</v>
      </c>
      <c r="F71" s="185">
        <v>55000</v>
      </c>
      <c r="G71" s="185">
        <v>20196.84</v>
      </c>
      <c r="H71" s="306"/>
      <c r="I71" s="306"/>
      <c r="J71" s="306"/>
      <c r="K71" s="306"/>
      <c r="L71" s="306"/>
      <c r="M71" s="306"/>
    </row>
    <row r="72" spans="1:13" ht="18" customHeight="1">
      <c r="A72" s="140"/>
      <c r="B72" s="140"/>
      <c r="C72" s="140">
        <v>4280</v>
      </c>
      <c r="D72" s="134" t="s">
        <v>294</v>
      </c>
      <c r="E72" s="246">
        <f>(G72/F72)*100</f>
        <v>43.75</v>
      </c>
      <c r="F72" s="185">
        <v>3200</v>
      </c>
      <c r="G72" s="185">
        <v>1400</v>
      </c>
      <c r="H72" s="306"/>
      <c r="I72" s="306"/>
      <c r="J72" s="306"/>
      <c r="K72" s="306"/>
      <c r="L72" s="306"/>
      <c r="M72" s="306"/>
    </row>
    <row r="73" spans="1:13" ht="18" customHeight="1">
      <c r="A73" s="140"/>
      <c r="B73" s="140"/>
      <c r="C73" s="140">
        <v>4300</v>
      </c>
      <c r="D73" s="134" t="s">
        <v>295</v>
      </c>
      <c r="E73" s="246">
        <f>(G73/F73)*100</f>
        <v>63.923675392670155</v>
      </c>
      <c r="F73" s="185">
        <v>191000</v>
      </c>
      <c r="G73" s="185">
        <v>122094.22</v>
      </c>
      <c r="H73" s="306"/>
      <c r="I73" s="306"/>
      <c r="J73" s="306"/>
      <c r="K73" s="306"/>
      <c r="L73" s="306"/>
      <c r="M73" s="306"/>
    </row>
    <row r="74" spans="1:13" ht="18" customHeight="1">
      <c r="A74" s="140"/>
      <c r="B74" s="140"/>
      <c r="C74" s="140">
        <v>4308</v>
      </c>
      <c r="D74" s="134" t="s">
        <v>295</v>
      </c>
      <c r="E74" s="246">
        <f>(G74/F74)*100</f>
        <v>0</v>
      </c>
      <c r="F74" s="185">
        <v>3200</v>
      </c>
      <c r="G74" s="185">
        <v>0</v>
      </c>
      <c r="H74" s="306"/>
      <c r="I74" s="306"/>
      <c r="J74" s="306"/>
      <c r="K74" s="306"/>
      <c r="L74" s="306"/>
      <c r="M74" s="306"/>
    </row>
    <row r="75" spans="1:13" ht="18" customHeight="1">
      <c r="A75" s="140"/>
      <c r="B75" s="140"/>
      <c r="C75" s="140">
        <v>4350</v>
      </c>
      <c r="D75" s="134" t="s">
        <v>296</v>
      </c>
      <c r="E75" s="246">
        <f>(G75/F75)*100</f>
        <v>80.61790476190475</v>
      </c>
      <c r="F75" s="185">
        <v>10500</v>
      </c>
      <c r="G75" s="185">
        <v>8464.88</v>
      </c>
      <c r="H75" s="306"/>
      <c r="I75" s="306"/>
      <c r="J75" s="306"/>
      <c r="K75" s="306"/>
      <c r="L75" s="306"/>
      <c r="M75" s="306"/>
    </row>
    <row r="76" spans="1:13" ht="18" customHeight="1">
      <c r="A76" s="333"/>
      <c r="B76" s="333"/>
      <c r="C76" s="333"/>
      <c r="D76" s="339"/>
      <c r="E76" s="339"/>
      <c r="F76" s="339"/>
      <c r="G76" s="335"/>
      <c r="H76" s="336"/>
      <c r="I76" s="336"/>
      <c r="J76" s="336"/>
      <c r="K76" s="336"/>
      <c r="L76" s="336"/>
      <c r="M76" s="340" t="s">
        <v>276</v>
      </c>
    </row>
    <row r="77" spans="1:13" ht="19.5" customHeight="1">
      <c r="A77" s="140"/>
      <c r="B77" s="140"/>
      <c r="C77" s="140">
        <v>4360</v>
      </c>
      <c r="D77" s="134" t="s">
        <v>297</v>
      </c>
      <c r="E77" s="246">
        <f>(G77/F77)*100</f>
        <v>50.53580419580419</v>
      </c>
      <c r="F77" s="185">
        <v>14300</v>
      </c>
      <c r="G77" s="185">
        <v>7226.62</v>
      </c>
      <c r="H77" s="306"/>
      <c r="I77" s="306"/>
      <c r="J77" s="306"/>
      <c r="K77" s="306"/>
      <c r="L77" s="306"/>
      <c r="M77" s="306"/>
    </row>
    <row r="78" spans="1:13" ht="19.5" customHeight="1">
      <c r="A78" s="140"/>
      <c r="B78" s="140"/>
      <c r="C78" s="140">
        <v>4370</v>
      </c>
      <c r="D78" s="134" t="s">
        <v>298</v>
      </c>
      <c r="E78" s="246">
        <f>(G78/F78)*100</f>
        <v>42.4258</v>
      </c>
      <c r="F78" s="185">
        <v>50000</v>
      </c>
      <c r="G78" s="185">
        <v>21212.9</v>
      </c>
      <c r="H78" s="306"/>
      <c r="I78" s="306"/>
      <c r="J78" s="306"/>
      <c r="K78" s="306"/>
      <c r="L78" s="306"/>
      <c r="M78" s="306"/>
    </row>
    <row r="79" spans="1:13" ht="18" customHeight="1">
      <c r="A79" s="140"/>
      <c r="B79" s="140"/>
      <c r="C79" s="140">
        <v>4380</v>
      </c>
      <c r="D79" s="134" t="s">
        <v>299</v>
      </c>
      <c r="E79" s="246">
        <f>(G79/F79)*100</f>
        <v>5.333333333333334</v>
      </c>
      <c r="F79" s="185">
        <v>3000</v>
      </c>
      <c r="G79" s="185">
        <v>160</v>
      </c>
      <c r="H79" s="306"/>
      <c r="I79" s="306"/>
      <c r="J79" s="306"/>
      <c r="K79" s="306"/>
      <c r="L79" s="306"/>
      <c r="M79" s="306"/>
    </row>
    <row r="80" spans="1:13" ht="19.5" customHeight="1">
      <c r="A80" s="140"/>
      <c r="B80" s="140"/>
      <c r="C80" s="140">
        <v>4400</v>
      </c>
      <c r="D80" s="134" t="s">
        <v>300</v>
      </c>
      <c r="E80" s="246">
        <f>(G80/F80)*100</f>
        <v>47.22371134020618</v>
      </c>
      <c r="F80" s="185">
        <v>9700</v>
      </c>
      <c r="G80" s="185">
        <v>4580.7</v>
      </c>
      <c r="H80" s="306"/>
      <c r="I80" s="306"/>
      <c r="J80" s="306"/>
      <c r="K80" s="306"/>
      <c r="L80" s="306"/>
      <c r="M80" s="306"/>
    </row>
    <row r="81" spans="1:13" ht="18" customHeight="1">
      <c r="A81" s="140"/>
      <c r="B81" s="140"/>
      <c r="C81" s="140">
        <v>4410</v>
      </c>
      <c r="D81" s="134" t="s">
        <v>301</v>
      </c>
      <c r="E81" s="246">
        <f>(G81/F81)*100</f>
        <v>48.27340136054421</v>
      </c>
      <c r="F81" s="185">
        <v>58800</v>
      </c>
      <c r="G81" s="185">
        <v>28384.76</v>
      </c>
      <c r="H81" s="306"/>
      <c r="I81" s="306"/>
      <c r="J81" s="306"/>
      <c r="K81" s="306"/>
      <c r="L81" s="306"/>
      <c r="M81" s="306"/>
    </row>
    <row r="82" spans="1:13" ht="18" customHeight="1">
      <c r="A82" s="140"/>
      <c r="B82" s="140"/>
      <c r="C82" s="140">
        <v>4418</v>
      </c>
      <c r="D82" s="134" t="s">
        <v>301</v>
      </c>
      <c r="E82" s="246">
        <f>(G82/F82)*100</f>
        <v>3.1341666666666663</v>
      </c>
      <c r="F82" s="185">
        <v>4800</v>
      </c>
      <c r="G82" s="185">
        <v>150.44</v>
      </c>
      <c r="H82" s="306"/>
      <c r="I82" s="306"/>
      <c r="J82" s="306"/>
      <c r="K82" s="306"/>
      <c r="L82" s="306"/>
      <c r="M82" s="306"/>
    </row>
    <row r="83" spans="1:13" ht="18" customHeight="1">
      <c r="A83" s="140"/>
      <c r="B83" s="140"/>
      <c r="C83" s="140">
        <v>4420</v>
      </c>
      <c r="D83" s="134" t="s">
        <v>302</v>
      </c>
      <c r="E83" s="246">
        <f>(G83/F83)*100</f>
        <v>79.17509433962263</v>
      </c>
      <c r="F83" s="185">
        <v>5300</v>
      </c>
      <c r="G83" s="185">
        <v>4196.28</v>
      </c>
      <c r="H83" s="306"/>
      <c r="I83" s="306"/>
      <c r="J83" s="306"/>
      <c r="K83" s="306"/>
      <c r="L83" s="306"/>
      <c r="M83" s="306"/>
    </row>
    <row r="84" spans="1:13" ht="18" customHeight="1">
      <c r="A84" s="140"/>
      <c r="B84" s="140"/>
      <c r="C84" s="140">
        <v>4430</v>
      </c>
      <c r="D84" s="134" t="s">
        <v>303</v>
      </c>
      <c r="E84" s="246">
        <f>(G84/F84)*100</f>
        <v>92.17647058823529</v>
      </c>
      <c r="F84" s="185">
        <v>8500</v>
      </c>
      <c r="G84" s="185">
        <v>7835</v>
      </c>
      <c r="H84" s="306"/>
      <c r="I84" s="306"/>
      <c r="J84" s="306"/>
      <c r="K84" s="306"/>
      <c r="L84" s="306"/>
      <c r="M84" s="306"/>
    </row>
    <row r="85" spans="1:13" ht="15.75" customHeight="1">
      <c r="A85" s="140"/>
      <c r="B85" s="140"/>
      <c r="C85" s="140">
        <v>4440</v>
      </c>
      <c r="D85" s="134" t="s">
        <v>304</v>
      </c>
      <c r="E85" s="246">
        <f>(G85/F85)*100</f>
        <v>80.54914881933004</v>
      </c>
      <c r="F85" s="185">
        <v>72840</v>
      </c>
      <c r="G85" s="185">
        <v>58672</v>
      </c>
      <c r="H85" s="306"/>
      <c r="I85" s="306"/>
      <c r="J85" s="306"/>
      <c r="K85" s="306"/>
      <c r="L85" s="306"/>
      <c r="M85" s="306"/>
    </row>
    <row r="86" spans="1:13" ht="15" customHeight="1">
      <c r="A86" s="140"/>
      <c r="B86" s="140"/>
      <c r="C86" s="140">
        <v>4610</v>
      </c>
      <c r="D86" s="134" t="s">
        <v>305</v>
      </c>
      <c r="E86" s="246">
        <f>(G86/F86)*100</f>
        <v>79.214</v>
      </c>
      <c r="F86" s="185">
        <v>2000</v>
      </c>
      <c r="G86" s="185">
        <v>1584.28</v>
      </c>
      <c r="H86" s="306"/>
      <c r="I86" s="306"/>
      <c r="J86" s="306"/>
      <c r="K86" s="306"/>
      <c r="L86" s="306"/>
      <c r="M86" s="306"/>
    </row>
    <row r="87" spans="1:13" ht="19.5" customHeight="1">
      <c r="A87" s="140"/>
      <c r="B87" s="140"/>
      <c r="C87" s="140">
        <v>4700</v>
      </c>
      <c r="D87" s="134" t="s">
        <v>306</v>
      </c>
      <c r="E87" s="246">
        <f>(G87/F87)*100</f>
        <v>57.56302521008403</v>
      </c>
      <c r="F87" s="185">
        <v>23800</v>
      </c>
      <c r="G87" s="185">
        <v>13700</v>
      </c>
      <c r="H87" s="306"/>
      <c r="I87" s="306"/>
      <c r="J87" s="306"/>
      <c r="K87" s="306"/>
      <c r="L87" s="306"/>
      <c r="M87" s="306"/>
    </row>
    <row r="88" spans="1:13" ht="19.5" customHeight="1">
      <c r="A88" s="140"/>
      <c r="B88" s="140"/>
      <c r="C88" s="140">
        <v>4740</v>
      </c>
      <c r="D88" s="134" t="s">
        <v>307</v>
      </c>
      <c r="E88" s="246">
        <f>(G88/F88)*100</f>
        <v>59.08948148148148</v>
      </c>
      <c r="F88" s="185">
        <v>13500</v>
      </c>
      <c r="G88" s="185">
        <v>7977.08</v>
      </c>
      <c r="H88" s="306"/>
      <c r="I88" s="306"/>
      <c r="J88" s="306"/>
      <c r="K88" s="306"/>
      <c r="L88" s="306"/>
      <c r="M88" s="306"/>
    </row>
    <row r="89" spans="1:13" ht="15.75" customHeight="1">
      <c r="A89" s="140"/>
      <c r="B89" s="140"/>
      <c r="C89" s="140">
        <v>4750</v>
      </c>
      <c r="D89" s="134" t="s">
        <v>308</v>
      </c>
      <c r="E89" s="246">
        <f>(G89/F89)*100</f>
        <v>80.27474522292994</v>
      </c>
      <c r="F89" s="185">
        <v>31400</v>
      </c>
      <c r="G89" s="185">
        <v>25206.27</v>
      </c>
      <c r="H89" s="306"/>
      <c r="I89" s="306"/>
      <c r="J89" s="306"/>
      <c r="K89" s="306"/>
      <c r="L89" s="306"/>
      <c r="M89" s="306"/>
    </row>
    <row r="90" spans="1:13" ht="15.75" customHeight="1">
      <c r="A90" s="140"/>
      <c r="B90" s="140"/>
      <c r="C90" s="140">
        <v>6060</v>
      </c>
      <c r="D90" s="134" t="s">
        <v>279</v>
      </c>
      <c r="E90" s="246">
        <f>(G90/F90)*100</f>
        <v>57.706</v>
      </c>
      <c r="F90" s="185">
        <v>3000</v>
      </c>
      <c r="G90" s="185">
        <f>M90</f>
        <v>1731.18</v>
      </c>
      <c r="H90" s="306"/>
      <c r="I90" s="306"/>
      <c r="J90" s="306"/>
      <c r="K90" s="306"/>
      <c r="L90" s="306"/>
      <c r="M90" s="306">
        <f>'Zał 20'!F46</f>
        <v>1731.18</v>
      </c>
    </row>
    <row r="91" spans="1:13" ht="15.75" customHeight="1">
      <c r="A91" s="137"/>
      <c r="B91" s="137">
        <v>75075</v>
      </c>
      <c r="C91" s="137"/>
      <c r="D91" s="138" t="s">
        <v>309</v>
      </c>
      <c r="E91" s="248">
        <f>(G91/F91)*100</f>
        <v>33.585011111111115</v>
      </c>
      <c r="F91" s="181">
        <f>SUM(F92:F95)</f>
        <v>90000</v>
      </c>
      <c r="G91" s="181">
        <f>SUM(G92:G95)</f>
        <v>30226.510000000002</v>
      </c>
      <c r="H91" s="181">
        <f>SUM(H92:H95)</f>
        <v>1473</v>
      </c>
      <c r="I91" s="181">
        <f>SUM(I92:I95)</f>
        <v>0</v>
      </c>
      <c r="J91" s="181">
        <f>SUM(J92:J95)</f>
        <v>0</v>
      </c>
      <c r="K91" s="181">
        <f>SUM(K92:K95)</f>
        <v>0</v>
      </c>
      <c r="L91" s="181">
        <f>SUM(L92:L95)</f>
        <v>0</v>
      </c>
      <c r="M91" s="181">
        <f>SUM(M92:M95)</f>
        <v>0</v>
      </c>
    </row>
    <row r="92" spans="1:13" ht="18" customHeight="1">
      <c r="A92" s="140"/>
      <c r="B92" s="140"/>
      <c r="C92" s="140">
        <v>4170</v>
      </c>
      <c r="D92" s="134" t="s">
        <v>292</v>
      </c>
      <c r="E92" s="246">
        <f>(G92/F92)*100</f>
        <v>30.06122448979592</v>
      </c>
      <c r="F92" s="185">
        <v>4900</v>
      </c>
      <c r="G92" s="306">
        <f>H92</f>
        <v>1473</v>
      </c>
      <c r="H92" s="306">
        <v>1473</v>
      </c>
      <c r="I92" s="185"/>
      <c r="J92" s="306"/>
      <c r="K92" s="306"/>
      <c r="L92" s="306"/>
      <c r="M92" s="306"/>
    </row>
    <row r="93" spans="1:13" ht="18" customHeight="1">
      <c r="A93" s="140"/>
      <c r="B93" s="140"/>
      <c r="C93" s="140">
        <v>4210</v>
      </c>
      <c r="D93" s="134" t="s">
        <v>272</v>
      </c>
      <c r="E93" s="246">
        <f>(G93/F93)*100</f>
        <v>24.187031700288184</v>
      </c>
      <c r="F93" s="185">
        <v>34700</v>
      </c>
      <c r="G93" s="185">
        <v>8392.9</v>
      </c>
      <c r="H93" s="306"/>
      <c r="I93" s="306"/>
      <c r="J93" s="306"/>
      <c r="K93" s="306"/>
      <c r="L93" s="306"/>
      <c r="M93" s="306"/>
    </row>
    <row r="94" spans="1:13" ht="18" customHeight="1">
      <c r="A94" s="140"/>
      <c r="B94" s="140"/>
      <c r="C94" s="140">
        <v>4300</v>
      </c>
      <c r="D94" s="134" t="s">
        <v>265</v>
      </c>
      <c r="E94" s="246">
        <f>(G94/F94)*100</f>
        <v>40.17369890329013</v>
      </c>
      <c r="F94" s="185">
        <v>50150</v>
      </c>
      <c r="G94" s="185">
        <v>20147.11</v>
      </c>
      <c r="H94" s="306"/>
      <c r="I94" s="306"/>
      <c r="J94" s="306"/>
      <c r="K94" s="306"/>
      <c r="L94" s="306"/>
      <c r="M94" s="306"/>
    </row>
    <row r="95" spans="1:13" ht="18" customHeight="1">
      <c r="A95" s="140"/>
      <c r="B95" s="140"/>
      <c r="C95" s="140">
        <v>4380</v>
      </c>
      <c r="D95" s="134" t="s">
        <v>310</v>
      </c>
      <c r="E95" s="246">
        <f>(G95/F95)*100</f>
        <v>85.39999999999999</v>
      </c>
      <c r="F95" s="185">
        <v>250</v>
      </c>
      <c r="G95" s="185">
        <v>213.5</v>
      </c>
      <c r="H95" s="306"/>
      <c r="I95" s="306"/>
      <c r="J95" s="306"/>
      <c r="K95" s="306"/>
      <c r="L95" s="306"/>
      <c r="M95" s="306"/>
    </row>
    <row r="96" spans="1:13" ht="18" customHeight="1">
      <c r="A96" s="137"/>
      <c r="B96" s="137">
        <v>75095</v>
      </c>
      <c r="C96" s="137"/>
      <c r="D96" s="138" t="s">
        <v>40</v>
      </c>
      <c r="E96" s="248">
        <f>(G96/F96)*100</f>
        <v>46.23259560162487</v>
      </c>
      <c r="F96" s="181">
        <f>SUM(F97:F100)</f>
        <v>142780</v>
      </c>
      <c r="G96" s="181">
        <f>SUM(G97:G100)</f>
        <v>66010.9</v>
      </c>
      <c r="H96" s="181">
        <f>SUM(H97:H100)</f>
        <v>0</v>
      </c>
      <c r="I96" s="181">
        <f>SUM(I97:I100)</f>
        <v>0</v>
      </c>
      <c r="J96" s="181">
        <f>SUM(J97:J100)</f>
        <v>0</v>
      </c>
      <c r="K96" s="181">
        <f>SUM(K97:K100)</f>
        <v>0</v>
      </c>
      <c r="L96" s="181">
        <f>SUM(L97:L100)</f>
        <v>0</v>
      </c>
      <c r="M96" s="181">
        <f>SUM(M97:M100)</f>
        <v>0</v>
      </c>
    </row>
    <row r="97" spans="1:13" ht="18" customHeight="1">
      <c r="A97" s="140"/>
      <c r="B97" s="140"/>
      <c r="C97" s="140">
        <v>3030</v>
      </c>
      <c r="D97" s="134" t="s">
        <v>311</v>
      </c>
      <c r="E97" s="246">
        <f>(G97/F97)*100</f>
        <v>49.93319672131148</v>
      </c>
      <c r="F97" s="185">
        <v>90280</v>
      </c>
      <c r="G97" s="185">
        <v>45079.69</v>
      </c>
      <c r="H97" s="306"/>
      <c r="I97" s="306"/>
      <c r="J97" s="306"/>
      <c r="K97" s="306"/>
      <c r="L97" s="306"/>
      <c r="M97" s="306"/>
    </row>
    <row r="98" spans="1:13" ht="18" customHeight="1">
      <c r="A98" s="140"/>
      <c r="B98" s="140"/>
      <c r="C98" s="140">
        <v>4210</v>
      </c>
      <c r="D98" s="134" t="s">
        <v>272</v>
      </c>
      <c r="E98" s="246">
        <f>(G98/F98)*100</f>
        <v>40.81</v>
      </c>
      <c r="F98" s="185">
        <v>4100</v>
      </c>
      <c r="G98" s="185">
        <v>1673.21</v>
      </c>
      <c r="H98" s="306"/>
      <c r="I98" s="306"/>
      <c r="J98" s="306"/>
      <c r="K98" s="306"/>
      <c r="L98" s="306"/>
      <c r="M98" s="306"/>
    </row>
    <row r="99" spans="1:13" ht="18" customHeight="1">
      <c r="A99" s="140"/>
      <c r="B99" s="140"/>
      <c r="C99" s="140">
        <v>4300</v>
      </c>
      <c r="D99" s="134" t="s">
        <v>265</v>
      </c>
      <c r="E99" s="246">
        <f>(G99/F99)*100</f>
        <v>0</v>
      </c>
      <c r="F99" s="185">
        <v>4100</v>
      </c>
      <c r="G99" s="185">
        <v>0</v>
      </c>
      <c r="H99" s="306"/>
      <c r="I99" s="306"/>
      <c r="J99" s="306"/>
      <c r="K99" s="306"/>
      <c r="L99" s="306"/>
      <c r="M99" s="306"/>
    </row>
    <row r="100" spans="1:13" ht="18" customHeight="1">
      <c r="A100" s="140"/>
      <c r="B100" s="140"/>
      <c r="C100" s="140">
        <v>4430</v>
      </c>
      <c r="D100" s="134" t="s">
        <v>303</v>
      </c>
      <c r="E100" s="246">
        <f>(G100/F100)*100</f>
        <v>43.471783295711056</v>
      </c>
      <c r="F100" s="185">
        <v>44300</v>
      </c>
      <c r="G100" s="185">
        <v>19258</v>
      </c>
      <c r="H100" s="306"/>
      <c r="I100" s="306"/>
      <c r="J100" s="306"/>
      <c r="K100" s="306"/>
      <c r="L100" s="306"/>
      <c r="M100" s="306"/>
    </row>
    <row r="101" spans="1:13" ht="19.5" customHeight="1">
      <c r="A101" s="89">
        <v>754</v>
      </c>
      <c r="B101" s="136"/>
      <c r="C101" s="136"/>
      <c r="D101" s="49" t="s">
        <v>312</v>
      </c>
      <c r="E101" s="300">
        <f>(G101/F101)*100</f>
        <v>13.385453146853147</v>
      </c>
      <c r="F101" s="177">
        <f>SUM(F102,F104,F114)</f>
        <v>715000</v>
      </c>
      <c r="G101" s="177">
        <f>SUM(G102,G104,G114)</f>
        <v>95705.98999999999</v>
      </c>
      <c r="H101" s="177">
        <f>SUM(H102,H104,H114)</f>
        <v>14743.92</v>
      </c>
      <c r="I101" s="177">
        <f>SUM(I102,I104,I114)</f>
        <v>268.08</v>
      </c>
      <c r="J101" s="177">
        <f>SUM(J102,J104,J114)</f>
        <v>0</v>
      </c>
      <c r="K101" s="177">
        <f>SUM(K102,K104,K114)</f>
        <v>0</v>
      </c>
      <c r="L101" s="177">
        <f>SUM(L102,L104,L114)</f>
        <v>0</v>
      </c>
      <c r="M101" s="177">
        <f>SUM(M102,M104,M114)</f>
        <v>1464</v>
      </c>
    </row>
    <row r="102" spans="1:13" ht="19.5" customHeight="1">
      <c r="A102" s="341"/>
      <c r="B102" s="342">
        <v>75405</v>
      </c>
      <c r="C102" s="342"/>
      <c r="D102" s="343" t="s">
        <v>313</v>
      </c>
      <c r="E102" s="248">
        <f>(G102/F102)*100</f>
        <v>0</v>
      </c>
      <c r="F102" s="344">
        <f>SUM(F103)</f>
        <v>20000</v>
      </c>
      <c r="G102" s="344">
        <f>SUM(G103)</f>
        <v>0</v>
      </c>
      <c r="H102" s="344">
        <f>SUM(H103)</f>
        <v>0</v>
      </c>
      <c r="I102" s="344">
        <f>SUM(I103)</f>
        <v>0</v>
      </c>
      <c r="J102" s="344">
        <f>SUM(J103)</f>
        <v>0</v>
      </c>
      <c r="K102" s="344">
        <f>SUM(K103)</f>
        <v>0</v>
      </c>
      <c r="L102" s="344">
        <f>SUM(L103)</f>
        <v>0</v>
      </c>
      <c r="M102" s="344">
        <f>SUM(M103)</f>
        <v>0</v>
      </c>
    </row>
    <row r="103" spans="1:13" ht="33.75" customHeight="1">
      <c r="A103" s="341"/>
      <c r="B103" s="342"/>
      <c r="C103" s="345">
        <v>6170</v>
      </c>
      <c r="D103" s="346" t="s">
        <v>314</v>
      </c>
      <c r="E103" s="246">
        <f>(G103/F103)*100</f>
        <v>0</v>
      </c>
      <c r="F103" s="347">
        <v>20000</v>
      </c>
      <c r="G103" s="348">
        <v>0</v>
      </c>
      <c r="H103" s="344"/>
      <c r="I103" s="344"/>
      <c r="J103" s="344"/>
      <c r="K103" s="344"/>
      <c r="L103" s="344"/>
      <c r="M103" s="344"/>
    </row>
    <row r="104" spans="1:13" ht="18" customHeight="1">
      <c r="A104" s="137"/>
      <c r="B104" s="137">
        <v>75412</v>
      </c>
      <c r="C104" s="137"/>
      <c r="D104" s="138" t="s">
        <v>315</v>
      </c>
      <c r="E104" s="248">
        <f>(G104/F104)*100</f>
        <v>13.971677372262773</v>
      </c>
      <c r="F104" s="181">
        <f>SUM(F105:F113)</f>
        <v>685000</v>
      </c>
      <c r="G104" s="181">
        <f>SUM(G105:G113)</f>
        <v>95705.98999999999</v>
      </c>
      <c r="H104" s="181">
        <f>SUM(H105:H113)</f>
        <v>14743.92</v>
      </c>
      <c r="I104" s="181">
        <f>SUM(I105:I113)</f>
        <v>268.08</v>
      </c>
      <c r="J104" s="181">
        <f>SUM(J105:J113)</f>
        <v>0</v>
      </c>
      <c r="K104" s="181">
        <f>SUM(K105:K113)</f>
        <v>0</v>
      </c>
      <c r="L104" s="181">
        <f>SUM(L105:L113)</f>
        <v>0</v>
      </c>
      <c r="M104" s="181">
        <f>SUM(M105:M113)</f>
        <v>1464</v>
      </c>
    </row>
    <row r="105" spans="1:13" ht="18" customHeight="1">
      <c r="A105" s="349"/>
      <c r="B105" s="349"/>
      <c r="C105" s="349">
        <v>3030</v>
      </c>
      <c r="D105" s="350" t="s">
        <v>311</v>
      </c>
      <c r="E105" s="246">
        <f>(G105/F105)*100</f>
        <v>43.457142857142856</v>
      </c>
      <c r="F105" s="252">
        <v>7000</v>
      </c>
      <c r="G105" s="252">
        <v>3042</v>
      </c>
      <c r="H105" s="252"/>
      <c r="I105" s="252"/>
      <c r="J105" s="252"/>
      <c r="K105" s="181"/>
      <c r="L105" s="181"/>
      <c r="M105" s="181"/>
    </row>
    <row r="106" spans="1:13" ht="18" customHeight="1">
      <c r="A106" s="349"/>
      <c r="B106" s="349"/>
      <c r="C106" s="349">
        <v>4110</v>
      </c>
      <c r="D106" s="350" t="s">
        <v>316</v>
      </c>
      <c r="E106" s="246">
        <f>(G106/F106)*100</f>
        <v>39.95230998509687</v>
      </c>
      <c r="F106" s="252">
        <v>671</v>
      </c>
      <c r="G106" s="252">
        <f>I106</f>
        <v>268.08</v>
      </c>
      <c r="H106" s="252"/>
      <c r="I106" s="252">
        <v>268.08</v>
      </c>
      <c r="J106" s="252"/>
      <c r="K106" s="181"/>
      <c r="L106" s="181"/>
      <c r="M106" s="181"/>
    </row>
    <row r="107" spans="1:13" ht="18" customHeight="1">
      <c r="A107" s="349"/>
      <c r="B107" s="349"/>
      <c r="C107" s="349">
        <v>4170</v>
      </c>
      <c r="D107" s="350" t="s">
        <v>317</v>
      </c>
      <c r="E107" s="246">
        <f>(G107/F107)*100</f>
        <v>36.76788029925187</v>
      </c>
      <c r="F107" s="252">
        <v>40100</v>
      </c>
      <c r="G107" s="252">
        <f>H107</f>
        <v>14743.92</v>
      </c>
      <c r="H107" s="252">
        <v>14743.92</v>
      </c>
      <c r="I107" s="252"/>
      <c r="J107" s="252"/>
      <c r="K107" s="181"/>
      <c r="L107" s="181"/>
      <c r="M107" s="181"/>
    </row>
    <row r="108" spans="1:13" ht="18" customHeight="1">
      <c r="A108" s="137"/>
      <c r="B108" s="140"/>
      <c r="C108" s="140">
        <v>4210</v>
      </c>
      <c r="D108" s="134" t="s">
        <v>318</v>
      </c>
      <c r="E108" s="246">
        <f>(G108/F108)*100</f>
        <v>89.01847058823529</v>
      </c>
      <c r="F108" s="185">
        <v>17000</v>
      </c>
      <c r="G108" s="185">
        <v>15133.14</v>
      </c>
      <c r="H108" s="306"/>
      <c r="I108" s="306"/>
      <c r="J108" s="306"/>
      <c r="K108" s="306"/>
      <c r="L108" s="306"/>
      <c r="M108" s="306"/>
    </row>
    <row r="109" spans="1:13" ht="18" customHeight="1">
      <c r="A109" s="137"/>
      <c r="B109" s="140"/>
      <c r="C109" s="140">
        <v>4260</v>
      </c>
      <c r="D109" s="134" t="s">
        <v>319</v>
      </c>
      <c r="E109" s="246">
        <f>(G109/F109)*100</f>
        <v>42.441</v>
      </c>
      <c r="F109" s="185">
        <v>10000</v>
      </c>
      <c r="G109" s="185">
        <v>4244.1</v>
      </c>
      <c r="H109" s="306"/>
      <c r="I109" s="306"/>
      <c r="J109" s="306"/>
      <c r="K109" s="306"/>
      <c r="L109" s="306"/>
      <c r="M109" s="306"/>
    </row>
    <row r="110" spans="1:13" ht="18" customHeight="1">
      <c r="A110" s="137"/>
      <c r="B110" s="140"/>
      <c r="C110" s="140">
        <v>4270</v>
      </c>
      <c r="D110" s="134" t="s">
        <v>320</v>
      </c>
      <c r="E110" s="246">
        <f>(G110/F110)*100</f>
        <v>2.3371846153846154</v>
      </c>
      <c r="F110" s="185">
        <v>65000</v>
      </c>
      <c r="G110" s="185">
        <v>1519.17</v>
      </c>
      <c r="H110" s="306"/>
      <c r="I110" s="306"/>
      <c r="J110" s="306"/>
      <c r="K110" s="306"/>
      <c r="L110" s="306"/>
      <c r="M110" s="306"/>
    </row>
    <row r="111" spans="1:13" ht="18" customHeight="1">
      <c r="A111" s="137"/>
      <c r="B111" s="140"/>
      <c r="C111" s="140">
        <v>4280</v>
      </c>
      <c r="D111" s="134" t="s">
        <v>321</v>
      </c>
      <c r="E111" s="246">
        <f>(G111/F111)*100</f>
        <v>60</v>
      </c>
      <c r="F111" s="185">
        <v>1000</v>
      </c>
      <c r="G111" s="185">
        <v>600</v>
      </c>
      <c r="H111" s="306"/>
      <c r="I111" s="306"/>
      <c r="J111" s="306"/>
      <c r="K111" s="338"/>
      <c r="L111" s="306"/>
      <c r="M111" s="306"/>
    </row>
    <row r="112" spans="1:13" ht="18" customHeight="1">
      <c r="A112" s="137"/>
      <c r="B112" s="140"/>
      <c r="C112" s="140">
        <v>4300</v>
      </c>
      <c r="D112" s="134" t="s">
        <v>265</v>
      </c>
      <c r="E112" s="246">
        <f>(G112/F112)*100</f>
        <v>58.041133833533195</v>
      </c>
      <c r="F112" s="185">
        <v>94229</v>
      </c>
      <c r="G112" s="185">
        <v>54691.58</v>
      </c>
      <c r="H112" s="306"/>
      <c r="I112" s="306"/>
      <c r="J112" s="306"/>
      <c r="K112" s="306"/>
      <c r="L112" s="306"/>
      <c r="M112" s="306"/>
    </row>
    <row r="113" spans="1:13" ht="19.5" customHeight="1">
      <c r="A113" s="137"/>
      <c r="B113" s="140"/>
      <c r="C113" s="140">
        <v>6050</v>
      </c>
      <c r="D113" s="134" t="s">
        <v>266</v>
      </c>
      <c r="E113" s="246">
        <f>(G113/F113)*100</f>
        <v>0.3253333333333333</v>
      </c>
      <c r="F113" s="185">
        <v>450000</v>
      </c>
      <c r="G113" s="306">
        <f>M113</f>
        <v>1464</v>
      </c>
      <c r="H113" s="306"/>
      <c r="I113" s="306"/>
      <c r="J113" s="306"/>
      <c r="K113" s="306"/>
      <c r="L113" s="306"/>
      <c r="M113" s="185">
        <f>'Zał 20'!F51</f>
        <v>1464</v>
      </c>
    </row>
    <row r="114" spans="1:13" ht="18" customHeight="1">
      <c r="A114" s="137"/>
      <c r="B114" s="137">
        <v>75421</v>
      </c>
      <c r="C114" s="137"/>
      <c r="D114" s="138" t="s">
        <v>322</v>
      </c>
      <c r="E114" s="248">
        <f>(G114/F114)*100</f>
        <v>0</v>
      </c>
      <c r="F114" s="181">
        <f>F115</f>
        <v>10000</v>
      </c>
      <c r="G114" s="181">
        <f>G115</f>
        <v>0</v>
      </c>
      <c r="H114" s="181">
        <f>H115</f>
        <v>0</v>
      </c>
      <c r="I114" s="181">
        <f>I115</f>
        <v>0</v>
      </c>
      <c r="J114" s="181">
        <f>J115</f>
        <v>0</v>
      </c>
      <c r="K114" s="181">
        <f>K115</f>
        <v>0</v>
      </c>
      <c r="L114" s="181">
        <f>L115</f>
        <v>0</v>
      </c>
      <c r="M114" s="181">
        <f>M115</f>
        <v>0</v>
      </c>
    </row>
    <row r="115" spans="1:13" ht="18" customHeight="1">
      <c r="A115" s="137"/>
      <c r="B115" s="140"/>
      <c r="C115" s="140">
        <v>4810</v>
      </c>
      <c r="D115" s="134" t="s">
        <v>323</v>
      </c>
      <c r="E115" s="246">
        <f>(G115/F115)*100</f>
        <v>0</v>
      </c>
      <c r="F115" s="185">
        <v>10000</v>
      </c>
      <c r="G115" s="185">
        <v>0</v>
      </c>
      <c r="H115" s="306"/>
      <c r="I115" s="306"/>
      <c r="J115" s="306"/>
      <c r="K115" s="306"/>
      <c r="L115" s="306"/>
      <c r="M115" s="306"/>
    </row>
    <row r="116" spans="1:13" ht="33.75" customHeight="1">
      <c r="A116" s="89">
        <v>756</v>
      </c>
      <c r="B116" s="136"/>
      <c r="C116" s="136"/>
      <c r="D116" s="49" t="s">
        <v>235</v>
      </c>
      <c r="E116" s="300">
        <f>(G116/F116)*100</f>
        <v>45.271423999999996</v>
      </c>
      <c r="F116" s="177">
        <f>F117</f>
        <v>62500</v>
      </c>
      <c r="G116" s="177">
        <f>G117</f>
        <v>28294.64</v>
      </c>
      <c r="H116" s="177">
        <f>H117</f>
        <v>23237.25</v>
      </c>
      <c r="I116" s="177">
        <f>I117</f>
        <v>0</v>
      </c>
      <c r="J116" s="177">
        <f>J117</f>
        <v>0</v>
      </c>
      <c r="K116" s="177">
        <f>K117</f>
        <v>0</v>
      </c>
      <c r="L116" s="177">
        <f>L117</f>
        <v>0</v>
      </c>
      <c r="M116" s="177">
        <f>M117</f>
        <v>0</v>
      </c>
    </row>
    <row r="117" spans="1:13" ht="19.5" customHeight="1">
      <c r="A117" s="137"/>
      <c r="B117" s="137">
        <v>75647</v>
      </c>
      <c r="C117" s="137"/>
      <c r="D117" s="351" t="s">
        <v>324</v>
      </c>
      <c r="E117" s="248">
        <f>(G117/F117)*100</f>
        <v>45.271423999999996</v>
      </c>
      <c r="F117" s="181">
        <f>SUM(F118:F119)</f>
        <v>62500</v>
      </c>
      <c r="G117" s="181">
        <f>SUM(G118:G119)</f>
        <v>28294.64</v>
      </c>
      <c r="H117" s="181">
        <f>SUM(H118:H119)</f>
        <v>23237.25</v>
      </c>
      <c r="I117" s="181">
        <f>SUM(I118:I119)</f>
        <v>0</v>
      </c>
      <c r="J117" s="181">
        <f>SUM(J118:J119)</f>
        <v>0</v>
      </c>
      <c r="K117" s="181">
        <f>SUM(K118:K119)</f>
        <v>0</v>
      </c>
      <c r="L117" s="181">
        <f>SUM(L118:L119)</f>
        <v>0</v>
      </c>
      <c r="M117" s="181">
        <f>SUM(M118:M119)</f>
        <v>0</v>
      </c>
    </row>
    <row r="118" spans="1:13" ht="18" customHeight="1">
      <c r="A118" s="137"/>
      <c r="B118" s="140"/>
      <c r="C118" s="140">
        <v>4100</v>
      </c>
      <c r="D118" s="352" t="s">
        <v>325</v>
      </c>
      <c r="E118" s="246">
        <f>(G118/F118)*100</f>
        <v>45.563235294117646</v>
      </c>
      <c r="F118" s="185">
        <v>51000</v>
      </c>
      <c r="G118" s="306">
        <f>H118</f>
        <v>23237.25</v>
      </c>
      <c r="H118" s="185">
        <v>23237.25</v>
      </c>
      <c r="I118" s="306"/>
      <c r="J118" s="306"/>
      <c r="K118" s="306"/>
      <c r="L118" s="306"/>
      <c r="M118" s="306"/>
    </row>
    <row r="119" spans="1:13" ht="18" customHeight="1">
      <c r="A119" s="137"/>
      <c r="B119" s="140"/>
      <c r="C119" s="140">
        <v>4300</v>
      </c>
      <c r="D119" s="352" t="s">
        <v>265</v>
      </c>
      <c r="E119" s="246">
        <f>(G119/F119)*100</f>
        <v>43.97730434782609</v>
      </c>
      <c r="F119" s="185">
        <v>11500</v>
      </c>
      <c r="G119" s="185">
        <v>5057.39</v>
      </c>
      <c r="H119" s="306"/>
      <c r="I119" s="306"/>
      <c r="J119" s="306"/>
      <c r="K119" s="306"/>
      <c r="L119" s="306"/>
      <c r="M119" s="306"/>
    </row>
    <row r="120" spans="1:13" ht="18" customHeight="1">
      <c r="A120" s="332"/>
      <c r="B120" s="333"/>
      <c r="C120" s="333"/>
      <c r="D120" s="353"/>
      <c r="E120" s="353"/>
      <c r="F120" s="353"/>
      <c r="G120" s="335"/>
      <c r="H120" s="336"/>
      <c r="I120" s="336"/>
      <c r="J120" s="336"/>
      <c r="K120" s="336"/>
      <c r="L120" s="336"/>
      <c r="M120" s="340" t="s">
        <v>276</v>
      </c>
    </row>
    <row r="121" spans="1:13" ht="18" customHeight="1">
      <c r="A121" s="136">
        <v>757</v>
      </c>
      <c r="B121" s="136"/>
      <c r="C121" s="136"/>
      <c r="D121" s="49" t="s">
        <v>237</v>
      </c>
      <c r="E121" s="300">
        <f>(G121/F121)*100</f>
        <v>20.304579661016948</v>
      </c>
      <c r="F121" s="178">
        <f>F122</f>
        <v>590000</v>
      </c>
      <c r="G121" s="178">
        <f>G122</f>
        <v>119797.02</v>
      </c>
      <c r="H121" s="178">
        <f>H122</f>
        <v>0</v>
      </c>
      <c r="I121" s="178">
        <f>I122</f>
        <v>0</v>
      </c>
      <c r="J121" s="178">
        <f>J122</f>
        <v>0</v>
      </c>
      <c r="K121" s="178">
        <f>K122</f>
        <v>119797.02</v>
      </c>
      <c r="L121" s="178">
        <f>L122</f>
        <v>0</v>
      </c>
      <c r="M121" s="178">
        <f>M122</f>
        <v>0</v>
      </c>
    </row>
    <row r="122" spans="1:13" ht="19.5" customHeight="1">
      <c r="A122" s="137"/>
      <c r="B122" s="137">
        <v>75702</v>
      </c>
      <c r="C122" s="137"/>
      <c r="D122" s="138" t="s">
        <v>326</v>
      </c>
      <c r="E122" s="248">
        <f>(G122/F122)*100</f>
        <v>20.304579661016948</v>
      </c>
      <c r="F122" s="181">
        <f>SUM(F123,F124,F125)</f>
        <v>590000</v>
      </c>
      <c r="G122" s="181">
        <f>SUM(G123,G124,G125)</f>
        <v>119797.02</v>
      </c>
      <c r="H122" s="181"/>
      <c r="I122" s="181"/>
      <c r="J122" s="181"/>
      <c r="K122" s="181">
        <f>SUM(K123,K124,K125)</f>
        <v>119797.02</v>
      </c>
      <c r="L122" s="181"/>
      <c r="M122" s="181"/>
    </row>
    <row r="123" spans="1:13" ht="18" customHeight="1">
      <c r="A123" s="137"/>
      <c r="B123" s="140"/>
      <c r="C123" s="140">
        <v>4300</v>
      </c>
      <c r="D123" s="134" t="s">
        <v>265</v>
      </c>
      <c r="E123" s="246">
        <f>(G123/F123)*100</f>
        <v>50.573928571428574</v>
      </c>
      <c r="F123" s="185">
        <v>70000</v>
      </c>
      <c r="G123" s="306">
        <v>35401.75</v>
      </c>
      <c r="H123" s="306"/>
      <c r="I123" s="306"/>
      <c r="J123" s="306"/>
      <c r="K123" s="185">
        <v>35401.75</v>
      </c>
      <c r="L123" s="306"/>
      <c r="M123" s="306"/>
    </row>
    <row r="124" spans="1:13" ht="30" customHeight="1">
      <c r="A124" s="137"/>
      <c r="B124" s="140"/>
      <c r="C124" s="140">
        <v>8070</v>
      </c>
      <c r="D124" s="134" t="s">
        <v>327</v>
      </c>
      <c r="E124" s="246">
        <f>(G124/F124)*100</f>
        <v>27.224280645161294</v>
      </c>
      <c r="F124" s="185">
        <v>310000</v>
      </c>
      <c r="G124" s="306">
        <v>84395.27</v>
      </c>
      <c r="H124" s="306"/>
      <c r="I124" s="306"/>
      <c r="J124" s="306"/>
      <c r="K124" s="185">
        <v>84395.27</v>
      </c>
      <c r="L124" s="306"/>
      <c r="M124" s="306"/>
    </row>
    <row r="125" spans="1:13" ht="19.5" customHeight="1">
      <c r="A125" s="137"/>
      <c r="B125" s="140"/>
      <c r="C125" s="140">
        <v>8110</v>
      </c>
      <c r="D125" s="134" t="s">
        <v>328</v>
      </c>
      <c r="E125" s="246">
        <f>(G125/F125)*100</f>
        <v>0</v>
      </c>
      <c r="F125" s="185">
        <v>210000</v>
      </c>
      <c r="G125" s="306">
        <v>0</v>
      </c>
      <c r="H125" s="306"/>
      <c r="I125" s="306"/>
      <c r="J125" s="306"/>
      <c r="K125" s="185"/>
      <c r="L125" s="306"/>
      <c r="M125" s="306"/>
    </row>
    <row r="126" spans="1:13" ht="18" customHeight="1">
      <c r="A126" s="136">
        <v>758</v>
      </c>
      <c r="B126" s="136"/>
      <c r="C126" s="136"/>
      <c r="D126" s="49" t="s">
        <v>130</v>
      </c>
      <c r="E126" s="300">
        <f>(G126/F126)*100</f>
        <v>53.84462269756387</v>
      </c>
      <c r="F126" s="178">
        <f>F127+F129</f>
        <v>336600</v>
      </c>
      <c r="G126" s="178">
        <f>G127+G129</f>
        <v>181241</v>
      </c>
      <c r="H126" s="178">
        <f>H127+H129</f>
        <v>0</v>
      </c>
      <c r="I126" s="178">
        <f>I127+I129</f>
        <v>0</v>
      </c>
      <c r="J126" s="178">
        <f>J127+J129</f>
        <v>0</v>
      </c>
      <c r="K126" s="178">
        <f>K127+K129</f>
        <v>0</v>
      </c>
      <c r="L126" s="178">
        <f>L127+L129</f>
        <v>0</v>
      </c>
      <c r="M126" s="178">
        <f>M127+M129</f>
        <v>0</v>
      </c>
    </row>
    <row r="127" spans="1:13" ht="18" customHeight="1">
      <c r="A127" s="137"/>
      <c r="B127" s="137">
        <v>75814</v>
      </c>
      <c r="C127" s="137"/>
      <c r="D127" s="138" t="s">
        <v>329</v>
      </c>
      <c r="E127" s="248">
        <f>(G127/F127)*100</f>
        <v>55.493263931414575</v>
      </c>
      <c r="F127" s="181">
        <f>F128</f>
        <v>326600</v>
      </c>
      <c r="G127" s="181">
        <f>G128</f>
        <v>181241</v>
      </c>
      <c r="H127" s="181">
        <f>H128</f>
        <v>0</v>
      </c>
      <c r="I127" s="181">
        <f>I128</f>
        <v>0</v>
      </c>
      <c r="J127" s="181">
        <f>J128</f>
        <v>0</v>
      </c>
      <c r="K127" s="181">
        <f>K128</f>
        <v>0</v>
      </c>
      <c r="L127" s="181">
        <f>L128</f>
        <v>0</v>
      </c>
      <c r="M127" s="181">
        <f>M128</f>
        <v>0</v>
      </c>
    </row>
    <row r="128" spans="1:13" ht="19.5" customHeight="1">
      <c r="A128" s="137"/>
      <c r="B128" s="140"/>
      <c r="C128" s="354" t="s">
        <v>330</v>
      </c>
      <c r="D128" s="134" t="s">
        <v>331</v>
      </c>
      <c r="E128" s="246">
        <f>(G128/F128)*100</f>
        <v>55.493263931414575</v>
      </c>
      <c r="F128" s="185">
        <v>326600</v>
      </c>
      <c r="G128" s="185">
        <v>181241</v>
      </c>
      <c r="H128" s="306"/>
      <c r="I128" s="306"/>
      <c r="J128" s="306"/>
      <c r="K128" s="306"/>
      <c r="L128" s="306"/>
      <c r="M128" s="306"/>
    </row>
    <row r="129" spans="1:13" ht="18" customHeight="1">
      <c r="A129" s="137"/>
      <c r="B129" s="137">
        <v>75818</v>
      </c>
      <c r="C129" s="355"/>
      <c r="D129" s="138" t="s">
        <v>332</v>
      </c>
      <c r="E129" s="248">
        <f>(G129/F129)*100</f>
        <v>0</v>
      </c>
      <c r="F129" s="181">
        <f>F130</f>
        <v>10000</v>
      </c>
      <c r="G129" s="181">
        <f>G130</f>
        <v>0</v>
      </c>
      <c r="H129" s="181">
        <f>H130</f>
        <v>0</v>
      </c>
      <c r="I129" s="181">
        <f>I130</f>
        <v>0</v>
      </c>
      <c r="J129" s="181">
        <f>J130</f>
        <v>0</v>
      </c>
      <c r="K129" s="181">
        <f>K130</f>
        <v>0</v>
      </c>
      <c r="L129" s="181">
        <f>L130</f>
        <v>0</v>
      </c>
      <c r="M129" s="181">
        <f>M130</f>
        <v>0</v>
      </c>
    </row>
    <row r="130" spans="1:13" ht="18" customHeight="1">
      <c r="A130" s="137"/>
      <c r="B130" s="140"/>
      <c r="C130" s="354">
        <v>4810</v>
      </c>
      <c r="D130" s="134" t="s">
        <v>333</v>
      </c>
      <c r="E130" s="246">
        <f>(G130/F130)*100</f>
        <v>0</v>
      </c>
      <c r="F130" s="185">
        <v>10000</v>
      </c>
      <c r="G130" s="306">
        <v>0</v>
      </c>
      <c r="H130" s="306"/>
      <c r="I130" s="306"/>
      <c r="J130" s="306"/>
      <c r="K130" s="306"/>
      <c r="L130" s="306"/>
      <c r="M130" s="306"/>
    </row>
    <row r="131" spans="1:13" ht="18" customHeight="1">
      <c r="A131" s="136">
        <v>801</v>
      </c>
      <c r="B131" s="136"/>
      <c r="C131" s="136"/>
      <c r="D131" s="49" t="s">
        <v>138</v>
      </c>
      <c r="E131" s="300">
        <f>(G131/F131)*100</f>
        <v>51.142826818520334</v>
      </c>
      <c r="F131" s="178">
        <f>SUM(F132,F157,F164,F167,F193,F209,F216,F231)</f>
        <v>17152654</v>
      </c>
      <c r="G131" s="178">
        <f>SUM(G132,G157,G164,G167,G193,G209,G216,G231)</f>
        <v>8772352.13</v>
      </c>
      <c r="H131" s="178">
        <f>SUM(H132,H157,H164,H167,H193,H209,H216,H231)</f>
        <v>4633692.88</v>
      </c>
      <c r="I131" s="178">
        <f>SUM(I132,I157,I164,I167,I193,I209,I216,I231)</f>
        <v>760217.77</v>
      </c>
      <c r="J131" s="178">
        <f>SUM(J132,J157,J164,J167,J193,J209,J216,J231)</f>
        <v>1428733.9</v>
      </c>
      <c r="K131" s="178">
        <f>SUM(K132,K157,K164,K167,K193,K209,K216,K231)</f>
        <v>0</v>
      </c>
      <c r="L131" s="178">
        <f>SUM(L132,L157,L164,L167,L193,L209,L216,L231)</f>
        <v>0</v>
      </c>
      <c r="M131" s="178">
        <f>SUM(M132,M157,M164,M167,M193,M209,M216,M231)</f>
        <v>5385.179999999999</v>
      </c>
    </row>
    <row r="132" spans="1:17" ht="18" customHeight="1">
      <c r="A132" s="137"/>
      <c r="B132" s="137">
        <v>80101</v>
      </c>
      <c r="C132" s="137"/>
      <c r="D132" s="138" t="s">
        <v>139</v>
      </c>
      <c r="E132" s="248">
        <f>(G132/F132)*100</f>
        <v>51.666983310808014</v>
      </c>
      <c r="F132" s="181">
        <f>SUM(F133:F155)</f>
        <v>6745743</v>
      </c>
      <c r="G132" s="181">
        <f>SUM(G133:G155)</f>
        <v>3485321.9099999997</v>
      </c>
      <c r="H132" s="181">
        <f>SUM(H133:H155)</f>
        <v>2377183.4899999998</v>
      </c>
      <c r="I132" s="181">
        <f>SUM(I133:I155)</f>
        <v>388400.23</v>
      </c>
      <c r="J132" s="181">
        <f>SUM(J133:J155)</f>
        <v>0</v>
      </c>
      <c r="K132" s="181">
        <f>SUM(K133:K155)</f>
        <v>0</v>
      </c>
      <c r="L132" s="181">
        <f>SUM(L133:L155)</f>
        <v>0</v>
      </c>
      <c r="M132" s="181">
        <f>SUM(M133:M155)</f>
        <v>0</v>
      </c>
      <c r="P132" s="356">
        <f>'Zał 13'!F9+'Zał 14'!F10+'Zał 15'!F10+F155</f>
        <v>6745743</v>
      </c>
      <c r="Q132" s="356">
        <f>'Zał 13'!G9+'Zał 14'!G10+'Zał 15'!G10</f>
        <v>3485321.91</v>
      </c>
    </row>
    <row r="133" spans="1:13" ht="19.5" customHeight="1">
      <c r="A133" s="140"/>
      <c r="B133" s="140"/>
      <c r="C133" s="140">
        <v>3020</v>
      </c>
      <c r="D133" s="134" t="s">
        <v>334</v>
      </c>
      <c r="E133" s="246">
        <f>(G133/F133)*100</f>
        <v>38.56720018557179</v>
      </c>
      <c r="F133" s="185">
        <v>43110</v>
      </c>
      <c r="G133" s="185">
        <v>16626.32</v>
      </c>
      <c r="H133" s="185"/>
      <c r="I133" s="185"/>
      <c r="J133" s="185"/>
      <c r="K133" s="185"/>
      <c r="L133" s="185"/>
      <c r="M133" s="185"/>
    </row>
    <row r="134" spans="1:13" ht="18" customHeight="1">
      <c r="A134" s="137"/>
      <c r="B134" s="140"/>
      <c r="C134" s="140">
        <v>3050</v>
      </c>
      <c r="D134" s="134" t="s">
        <v>335</v>
      </c>
      <c r="E134" s="246">
        <f>(G134/F134)*100</f>
        <v>48.72615384615385</v>
      </c>
      <c r="F134" s="185">
        <v>650</v>
      </c>
      <c r="G134" s="185">
        <v>316.72</v>
      </c>
      <c r="H134" s="185"/>
      <c r="I134" s="185"/>
      <c r="J134" s="185"/>
      <c r="K134" s="185"/>
      <c r="L134" s="185"/>
      <c r="M134" s="185"/>
    </row>
    <row r="135" spans="1:13" ht="18" customHeight="1">
      <c r="A135" s="137"/>
      <c r="B135" s="140"/>
      <c r="C135" s="140">
        <v>3240</v>
      </c>
      <c r="D135" s="134" t="s">
        <v>336</v>
      </c>
      <c r="E135" s="246">
        <f>(G135/F135)*100</f>
        <v>100</v>
      </c>
      <c r="F135" s="185">
        <v>1664</v>
      </c>
      <c r="G135" s="185">
        <v>1664</v>
      </c>
      <c r="H135" s="185"/>
      <c r="I135" s="185"/>
      <c r="J135" s="185"/>
      <c r="K135" s="185"/>
      <c r="L135" s="185"/>
      <c r="M135" s="185"/>
    </row>
    <row r="136" spans="1:13" ht="18" customHeight="1">
      <c r="A136" s="137"/>
      <c r="B136" s="140"/>
      <c r="C136" s="140">
        <v>4010</v>
      </c>
      <c r="D136" s="134" t="s">
        <v>337</v>
      </c>
      <c r="E136" s="246">
        <f>(G136/F136)*100</f>
        <v>47.27134949606263</v>
      </c>
      <c r="F136" s="185">
        <v>4355700</v>
      </c>
      <c r="G136" s="306">
        <f>H136</f>
        <v>2058998.17</v>
      </c>
      <c r="H136" s="185">
        <v>2058998.17</v>
      </c>
      <c r="I136" s="185"/>
      <c r="J136" s="185"/>
      <c r="K136" s="185"/>
      <c r="L136" s="185"/>
      <c r="M136" s="185"/>
    </row>
    <row r="137" spans="1:13" ht="18" customHeight="1">
      <c r="A137" s="137"/>
      <c r="B137" s="140"/>
      <c r="C137" s="140">
        <v>4040</v>
      </c>
      <c r="D137" s="134" t="s">
        <v>288</v>
      </c>
      <c r="E137" s="246">
        <f>(G137/F137)*100</f>
        <v>99.98815924681749</v>
      </c>
      <c r="F137" s="185">
        <v>318223</v>
      </c>
      <c r="G137" s="306">
        <f>H137</f>
        <v>318185.32</v>
      </c>
      <c r="H137" s="185">
        <v>318185.32</v>
      </c>
      <c r="I137" s="185"/>
      <c r="J137" s="185"/>
      <c r="K137" s="185"/>
      <c r="L137" s="185"/>
      <c r="M137" s="185"/>
    </row>
    <row r="138" spans="1:13" ht="18" customHeight="1">
      <c r="A138" s="137"/>
      <c r="B138" s="140"/>
      <c r="C138" s="140">
        <v>4110</v>
      </c>
      <c r="D138" s="134" t="s">
        <v>289</v>
      </c>
      <c r="E138" s="246">
        <f>(G138/F138)*100</f>
        <v>50.07802183014354</v>
      </c>
      <c r="F138" s="185">
        <v>668800</v>
      </c>
      <c r="G138" s="306">
        <f>I138</f>
        <v>334921.81</v>
      </c>
      <c r="H138" s="185"/>
      <c r="I138" s="185">
        <v>334921.81</v>
      </c>
      <c r="J138" s="185"/>
      <c r="K138" s="185"/>
      <c r="L138" s="185"/>
      <c r="M138" s="185"/>
    </row>
    <row r="139" spans="1:13" ht="18" customHeight="1">
      <c r="A139" s="137"/>
      <c r="B139" s="140"/>
      <c r="C139" s="140">
        <v>4120</v>
      </c>
      <c r="D139" s="134" t="s">
        <v>290</v>
      </c>
      <c r="E139" s="246">
        <f>(G139/F139)*100</f>
        <v>46.9397173703151</v>
      </c>
      <c r="F139" s="185">
        <v>113930</v>
      </c>
      <c r="G139" s="306">
        <f>I139</f>
        <v>53478.42</v>
      </c>
      <c r="H139" s="185"/>
      <c r="I139" s="185">
        <v>53478.42</v>
      </c>
      <c r="J139" s="185"/>
      <c r="K139" s="185"/>
      <c r="L139" s="185"/>
      <c r="M139" s="185"/>
    </row>
    <row r="140" spans="1:13" ht="18" customHeight="1">
      <c r="A140" s="137"/>
      <c r="B140" s="140"/>
      <c r="C140" s="140">
        <v>4170</v>
      </c>
      <c r="D140" s="134" t="s">
        <v>292</v>
      </c>
      <c r="E140" s="246">
        <f>(G140/F140)*100</f>
        <v>0</v>
      </c>
      <c r="F140" s="185">
        <v>1000</v>
      </c>
      <c r="G140" s="185">
        <v>0</v>
      </c>
      <c r="H140" s="185"/>
      <c r="I140" s="185"/>
      <c r="J140" s="185"/>
      <c r="K140" s="185"/>
      <c r="L140" s="185"/>
      <c r="M140" s="185"/>
    </row>
    <row r="141" spans="1:13" ht="18" customHeight="1">
      <c r="A141" s="137"/>
      <c r="B141" s="140"/>
      <c r="C141" s="140">
        <v>4210</v>
      </c>
      <c r="D141" s="134" t="s">
        <v>272</v>
      </c>
      <c r="E141" s="246">
        <f>(G141/F141)*100</f>
        <v>66.13908923893445</v>
      </c>
      <c r="F141" s="185">
        <v>117572</v>
      </c>
      <c r="G141" s="185">
        <v>77761.05</v>
      </c>
      <c r="H141" s="185"/>
      <c r="I141" s="185"/>
      <c r="J141" s="185"/>
      <c r="K141" s="185"/>
      <c r="L141" s="185"/>
      <c r="M141" s="185"/>
    </row>
    <row r="142" spans="1:13" ht="15.75" customHeight="1">
      <c r="A142" s="140"/>
      <c r="B142" s="140"/>
      <c r="C142" s="140">
        <v>4240</v>
      </c>
      <c r="D142" s="134" t="s">
        <v>338</v>
      </c>
      <c r="E142" s="246">
        <f>(G142/F142)*100</f>
        <v>31.787707641196018</v>
      </c>
      <c r="F142" s="185">
        <v>30100</v>
      </c>
      <c r="G142" s="185">
        <v>9568.1</v>
      </c>
      <c r="H142" s="185"/>
      <c r="I142" s="185"/>
      <c r="J142" s="185"/>
      <c r="K142" s="185"/>
      <c r="L142" s="185"/>
      <c r="M142" s="185"/>
    </row>
    <row r="143" spans="1:13" ht="18" customHeight="1">
      <c r="A143" s="140"/>
      <c r="B143" s="140"/>
      <c r="C143" s="140">
        <v>4260</v>
      </c>
      <c r="D143" s="134" t="s">
        <v>339</v>
      </c>
      <c r="E143" s="246">
        <f>(G143/F143)*100</f>
        <v>68.51921867199201</v>
      </c>
      <c r="F143" s="185">
        <v>400600</v>
      </c>
      <c r="G143" s="185">
        <v>274487.99</v>
      </c>
      <c r="H143" s="185"/>
      <c r="I143" s="185"/>
      <c r="J143" s="185"/>
      <c r="K143" s="185"/>
      <c r="L143" s="185"/>
      <c r="M143" s="185"/>
    </row>
    <row r="144" spans="1:13" ht="18" customHeight="1">
      <c r="A144" s="140"/>
      <c r="B144" s="140"/>
      <c r="C144" s="140">
        <v>4270</v>
      </c>
      <c r="D144" s="134" t="s">
        <v>275</v>
      </c>
      <c r="E144" s="246">
        <f>(G144/F144)*100</f>
        <v>49.029388786764706</v>
      </c>
      <c r="F144" s="185">
        <v>217600</v>
      </c>
      <c r="G144" s="185">
        <v>106687.95</v>
      </c>
      <c r="H144" s="185"/>
      <c r="I144" s="185"/>
      <c r="J144" s="185"/>
      <c r="K144" s="185"/>
      <c r="L144" s="185"/>
      <c r="M144" s="185"/>
    </row>
    <row r="145" spans="1:13" ht="18" customHeight="1">
      <c r="A145" s="140"/>
      <c r="B145" s="140"/>
      <c r="C145" s="140">
        <v>4280</v>
      </c>
      <c r="D145" s="134" t="s">
        <v>340</v>
      </c>
      <c r="E145" s="246">
        <f>(G145/F145)*100</f>
        <v>15.853658536585366</v>
      </c>
      <c r="F145" s="185">
        <v>4100</v>
      </c>
      <c r="G145" s="185">
        <v>650</v>
      </c>
      <c r="H145" s="306"/>
      <c r="I145" s="306"/>
      <c r="J145" s="306"/>
      <c r="K145" s="306"/>
      <c r="L145" s="306"/>
      <c r="M145" s="306"/>
    </row>
    <row r="146" spans="1:13" ht="18" customHeight="1">
      <c r="A146" s="140"/>
      <c r="B146" s="140"/>
      <c r="C146" s="140">
        <v>4300</v>
      </c>
      <c r="D146" s="134" t="s">
        <v>265</v>
      </c>
      <c r="E146" s="246">
        <f>(G146/F146)*100</f>
        <v>51.41820854000998</v>
      </c>
      <c r="F146" s="185">
        <v>76206</v>
      </c>
      <c r="G146" s="185">
        <v>39183.76</v>
      </c>
      <c r="H146" s="185"/>
      <c r="I146" s="185"/>
      <c r="J146" s="185"/>
      <c r="K146" s="185"/>
      <c r="L146" s="185"/>
      <c r="M146" s="185"/>
    </row>
    <row r="147" spans="1:13" ht="18" customHeight="1">
      <c r="A147" s="140"/>
      <c r="B147" s="140"/>
      <c r="C147" s="140">
        <v>4350</v>
      </c>
      <c r="D147" s="134" t="s">
        <v>296</v>
      </c>
      <c r="E147" s="246">
        <f>(G147/F147)*100</f>
        <v>32.02029850746269</v>
      </c>
      <c r="F147" s="185">
        <v>3350</v>
      </c>
      <c r="G147" s="185">
        <v>1072.68</v>
      </c>
      <c r="H147" s="306"/>
      <c r="I147" s="306"/>
      <c r="J147" s="306"/>
      <c r="K147" s="306"/>
      <c r="L147" s="306"/>
      <c r="M147" s="306"/>
    </row>
    <row r="148" spans="1:13" ht="19.5" customHeight="1">
      <c r="A148" s="140"/>
      <c r="B148" s="140"/>
      <c r="C148" s="140">
        <v>4370</v>
      </c>
      <c r="D148" s="134" t="s">
        <v>341</v>
      </c>
      <c r="E148" s="246">
        <f>(G148/F148)*100</f>
        <v>44.074285714285715</v>
      </c>
      <c r="F148" s="185">
        <v>9100</v>
      </c>
      <c r="G148" s="185">
        <v>4010.76</v>
      </c>
      <c r="H148" s="185"/>
      <c r="I148" s="185"/>
      <c r="J148" s="185"/>
      <c r="K148" s="185"/>
      <c r="L148" s="185"/>
      <c r="M148" s="185"/>
    </row>
    <row r="149" spans="1:13" ht="18" customHeight="1">
      <c r="A149" s="140"/>
      <c r="B149" s="140"/>
      <c r="C149" s="140">
        <v>4410</v>
      </c>
      <c r="D149" s="134" t="s">
        <v>301</v>
      </c>
      <c r="E149" s="246">
        <f>(G149/F149)*100</f>
        <v>7.651176470588235</v>
      </c>
      <c r="F149" s="185">
        <v>5100</v>
      </c>
      <c r="G149" s="185">
        <v>390.21</v>
      </c>
      <c r="H149" s="185"/>
      <c r="I149" s="185"/>
      <c r="J149" s="185"/>
      <c r="K149" s="185"/>
      <c r="L149" s="185"/>
      <c r="M149" s="185"/>
    </row>
    <row r="150" spans="1:13" ht="18" customHeight="1">
      <c r="A150" s="140"/>
      <c r="B150" s="140"/>
      <c r="C150" s="140">
        <v>4430</v>
      </c>
      <c r="D150" s="134" t="s">
        <v>342</v>
      </c>
      <c r="E150" s="246">
        <f>(G150/F150)*100</f>
        <v>98.2428544024554</v>
      </c>
      <c r="F150" s="185">
        <v>5213</v>
      </c>
      <c r="G150" s="185">
        <v>5121.4</v>
      </c>
      <c r="H150" s="185"/>
      <c r="I150" s="185"/>
      <c r="J150" s="185"/>
      <c r="K150" s="185"/>
      <c r="L150" s="185"/>
      <c r="M150" s="185"/>
    </row>
    <row r="151" spans="1:13" ht="15.75" customHeight="1">
      <c r="A151" s="140"/>
      <c r="B151" s="140"/>
      <c r="C151" s="140">
        <v>4440</v>
      </c>
      <c r="D151" s="134" t="s">
        <v>304</v>
      </c>
      <c r="E151" s="246">
        <f>(G151/F151)*100</f>
        <v>74.76493011435832</v>
      </c>
      <c r="F151" s="185">
        <v>236100</v>
      </c>
      <c r="G151" s="185">
        <v>176520</v>
      </c>
      <c r="H151" s="185"/>
      <c r="I151" s="185"/>
      <c r="J151" s="185"/>
      <c r="K151" s="185"/>
      <c r="L151" s="185"/>
      <c r="M151" s="185"/>
    </row>
    <row r="152" spans="1:13" ht="19.5" customHeight="1">
      <c r="A152" s="140"/>
      <c r="B152" s="140"/>
      <c r="C152" s="140">
        <v>4700</v>
      </c>
      <c r="D152" s="134" t="s">
        <v>306</v>
      </c>
      <c r="E152" s="246">
        <f>(G152/F152)*100</f>
        <v>28.802816901408452</v>
      </c>
      <c r="F152" s="185">
        <v>7100</v>
      </c>
      <c r="G152" s="185">
        <v>2045</v>
      </c>
      <c r="H152" s="185"/>
      <c r="I152" s="185"/>
      <c r="J152" s="185"/>
      <c r="K152" s="185"/>
      <c r="L152" s="185"/>
      <c r="M152" s="185"/>
    </row>
    <row r="153" spans="1:13" ht="19.5" customHeight="1">
      <c r="A153" s="140"/>
      <c r="B153" s="140"/>
      <c r="C153" s="140">
        <v>4740</v>
      </c>
      <c r="D153" s="134" t="s">
        <v>343</v>
      </c>
      <c r="E153" s="246">
        <f>(G153/F153)*100</f>
        <v>18.008852459016392</v>
      </c>
      <c r="F153" s="185">
        <v>3050</v>
      </c>
      <c r="G153" s="185">
        <v>549.27</v>
      </c>
      <c r="H153" s="185"/>
      <c r="I153" s="185"/>
      <c r="J153" s="185"/>
      <c r="K153" s="185"/>
      <c r="L153" s="185"/>
      <c r="M153" s="185"/>
    </row>
    <row r="154" spans="1:13" ht="15.75" customHeight="1">
      <c r="A154" s="140"/>
      <c r="B154" s="140"/>
      <c r="C154" s="140">
        <v>4750</v>
      </c>
      <c r="D154" s="134" t="s">
        <v>344</v>
      </c>
      <c r="E154" s="246">
        <f>(G154/F154)*100</f>
        <v>44.359424460431654</v>
      </c>
      <c r="F154" s="185">
        <v>6950</v>
      </c>
      <c r="G154" s="185">
        <v>3082.98</v>
      </c>
      <c r="H154" s="185"/>
      <c r="I154" s="185"/>
      <c r="J154" s="185"/>
      <c r="K154" s="185"/>
      <c r="L154" s="185"/>
      <c r="M154" s="185"/>
    </row>
    <row r="155" spans="1:13" ht="19.5" customHeight="1">
      <c r="A155" s="140"/>
      <c r="B155" s="140"/>
      <c r="C155" s="140">
        <v>4810</v>
      </c>
      <c r="D155" s="134" t="s">
        <v>333</v>
      </c>
      <c r="E155" s="246">
        <f>(G155/F155)*100</f>
        <v>0</v>
      </c>
      <c r="F155" s="185">
        <v>120525</v>
      </c>
      <c r="G155" s="185">
        <v>0</v>
      </c>
      <c r="H155" s="185"/>
      <c r="I155" s="185"/>
      <c r="J155" s="185"/>
      <c r="K155" s="185"/>
      <c r="L155" s="185"/>
      <c r="M155" s="185"/>
    </row>
    <row r="156" spans="1:13" ht="19.5" customHeight="1">
      <c r="A156" s="333"/>
      <c r="B156" s="333"/>
      <c r="C156" s="333"/>
      <c r="D156" s="334"/>
      <c r="E156" s="334"/>
      <c r="F156" s="334"/>
      <c r="G156" s="335"/>
      <c r="H156" s="335"/>
      <c r="I156" s="335"/>
      <c r="J156" s="335"/>
      <c r="K156" s="335"/>
      <c r="L156" s="335"/>
      <c r="M156" s="340" t="s">
        <v>276</v>
      </c>
    </row>
    <row r="157" spans="1:13" ht="15.75" customHeight="1">
      <c r="A157" s="137"/>
      <c r="B157" s="137">
        <v>80103</v>
      </c>
      <c r="C157" s="137"/>
      <c r="D157" s="138" t="s">
        <v>345</v>
      </c>
      <c r="E157" s="248">
        <f>(G157/F157)*100</f>
        <v>50.469962493373174</v>
      </c>
      <c r="F157" s="181">
        <f>F158+F159+F160+F161+F162+F163</f>
        <v>201831</v>
      </c>
      <c r="G157" s="181">
        <f>G158+G159+G160+G161+G162+G163</f>
        <v>101864.03000000001</v>
      </c>
      <c r="H157" s="181">
        <f>H158+H159+H160+H161+H162+H163</f>
        <v>82646.66</v>
      </c>
      <c r="I157" s="181">
        <f>I158+I159+I160+I161+I162+I163</f>
        <v>10973.57</v>
      </c>
      <c r="J157" s="181">
        <f>J158+J159+J160+J161+J162+J163</f>
        <v>0</v>
      </c>
      <c r="K157" s="181">
        <f>K158+K159+K160+K161+K162+K163</f>
        <v>0</v>
      </c>
      <c r="L157" s="181">
        <f>L158+L159+L160+L161+L162+L163</f>
        <v>0</v>
      </c>
      <c r="M157" s="181">
        <f>M158+M159+M160+M161+M162+M163</f>
        <v>0</v>
      </c>
    </row>
    <row r="158" spans="1:13" ht="15.75" customHeight="1">
      <c r="A158" s="140"/>
      <c r="B158" s="140"/>
      <c r="C158" s="140">
        <v>3020</v>
      </c>
      <c r="D158" s="134" t="s">
        <v>334</v>
      </c>
      <c r="E158" s="246">
        <f>(G158/F158)*100</f>
        <v>34.19123301717508</v>
      </c>
      <c r="F158" s="185">
        <v>3901</v>
      </c>
      <c r="G158" s="185">
        <v>1333.8</v>
      </c>
      <c r="H158" s="185"/>
      <c r="I158" s="185"/>
      <c r="J158" s="185"/>
      <c r="K158" s="185"/>
      <c r="L158" s="185"/>
      <c r="M158" s="185"/>
    </row>
    <row r="159" spans="1:13" ht="18" customHeight="1">
      <c r="A159" s="140"/>
      <c r="B159" s="140"/>
      <c r="C159" s="140">
        <v>4010</v>
      </c>
      <c r="D159" s="134" t="s">
        <v>346</v>
      </c>
      <c r="E159" s="246">
        <f>(G159/F159)*100</f>
        <v>49.140985068254025</v>
      </c>
      <c r="F159" s="185">
        <v>159258</v>
      </c>
      <c r="G159" s="306">
        <f>H159</f>
        <v>78260.95</v>
      </c>
      <c r="H159" s="185">
        <v>78260.95</v>
      </c>
      <c r="I159" s="185"/>
      <c r="J159" s="185"/>
      <c r="K159" s="185"/>
      <c r="L159" s="185"/>
      <c r="M159" s="185"/>
    </row>
    <row r="160" spans="1:13" ht="18" customHeight="1">
      <c r="A160" s="140"/>
      <c r="B160" s="140"/>
      <c r="C160" s="140">
        <v>4040</v>
      </c>
      <c r="D160" s="134" t="s">
        <v>288</v>
      </c>
      <c r="E160" s="246">
        <f>(G160/F160)*100</f>
        <v>99.67522727272727</v>
      </c>
      <c r="F160" s="185">
        <v>4400</v>
      </c>
      <c r="G160" s="306">
        <f>H160</f>
        <v>4385.71</v>
      </c>
      <c r="H160" s="185">
        <v>4385.71</v>
      </c>
      <c r="I160" s="185"/>
      <c r="J160" s="185"/>
      <c r="K160" s="185"/>
      <c r="L160" s="185"/>
      <c r="M160" s="185"/>
    </row>
    <row r="161" spans="1:13" ht="18" customHeight="1">
      <c r="A161" s="140"/>
      <c r="B161" s="140"/>
      <c r="C161" s="140">
        <v>4110</v>
      </c>
      <c r="D161" s="134" t="s">
        <v>289</v>
      </c>
      <c r="E161" s="246">
        <f>(G161/F161)*100</f>
        <v>43.36973329063544</v>
      </c>
      <c r="F161" s="185">
        <v>21859</v>
      </c>
      <c r="G161" s="306">
        <f>I161</f>
        <v>9480.19</v>
      </c>
      <c r="H161" s="185"/>
      <c r="I161" s="185">
        <v>9480.19</v>
      </c>
      <c r="J161" s="185"/>
      <c r="K161" s="185"/>
      <c r="L161" s="185"/>
      <c r="M161" s="185"/>
    </row>
    <row r="162" spans="1:13" ht="18" customHeight="1">
      <c r="A162" s="140"/>
      <c r="B162" s="140"/>
      <c r="C162" s="140">
        <v>4120</v>
      </c>
      <c r="D162" s="134" t="s">
        <v>290</v>
      </c>
      <c r="E162" s="246">
        <f>(G162/F162)*100</f>
        <v>41.70287629153868</v>
      </c>
      <c r="F162" s="185">
        <v>3581</v>
      </c>
      <c r="G162" s="185">
        <v>1493.38</v>
      </c>
      <c r="H162" s="185"/>
      <c r="I162" s="185">
        <v>1493.38</v>
      </c>
      <c r="J162" s="185"/>
      <c r="K162" s="185"/>
      <c r="L162" s="185"/>
      <c r="M162" s="185"/>
    </row>
    <row r="163" spans="1:13" ht="15.75" customHeight="1">
      <c r="A163" s="140"/>
      <c r="B163" s="140"/>
      <c r="C163" s="140">
        <v>4440</v>
      </c>
      <c r="D163" s="134" t="s">
        <v>347</v>
      </c>
      <c r="E163" s="246">
        <f>(G163/F163)*100</f>
        <v>78.23822463768117</v>
      </c>
      <c r="F163" s="185">
        <v>8832</v>
      </c>
      <c r="G163" s="185">
        <v>6910</v>
      </c>
      <c r="H163" s="185"/>
      <c r="I163" s="185"/>
      <c r="J163" s="185"/>
      <c r="K163" s="185"/>
      <c r="L163" s="185"/>
      <c r="M163" s="185"/>
    </row>
    <row r="164" spans="1:13" ht="18" customHeight="1">
      <c r="A164" s="137"/>
      <c r="B164" s="137">
        <v>80104</v>
      </c>
      <c r="C164" s="137"/>
      <c r="D164" s="138" t="s">
        <v>348</v>
      </c>
      <c r="E164" s="248">
        <f>(G164/F164)*100</f>
        <v>49.367795723364175</v>
      </c>
      <c r="F164" s="181">
        <f>F165+F166</f>
        <v>2855422</v>
      </c>
      <c r="G164" s="181">
        <f>G165+G166</f>
        <v>1409658.9</v>
      </c>
      <c r="H164" s="181">
        <f>H165+H166</f>
        <v>0</v>
      </c>
      <c r="I164" s="181">
        <f>I165+I166</f>
        <v>0</v>
      </c>
      <c r="J164" s="181">
        <f>J165+J166</f>
        <v>1409658.9</v>
      </c>
      <c r="K164" s="181">
        <f>K165+K166</f>
        <v>0</v>
      </c>
      <c r="L164" s="181">
        <f>L165+L166</f>
        <v>0</v>
      </c>
      <c r="M164" s="181">
        <f>M165+M166</f>
        <v>0</v>
      </c>
    </row>
    <row r="165" spans="1:13" ht="19.5" customHeight="1">
      <c r="A165" s="140"/>
      <c r="B165" s="140"/>
      <c r="C165" s="140">
        <v>2510</v>
      </c>
      <c r="D165" s="134" t="s">
        <v>349</v>
      </c>
      <c r="E165" s="246">
        <f>(G165/F165)*100</f>
        <v>50.204557292331074</v>
      </c>
      <c r="F165" s="185">
        <v>2547697</v>
      </c>
      <c r="G165" s="185">
        <f>J165</f>
        <v>1279060</v>
      </c>
      <c r="H165" s="185"/>
      <c r="I165" s="185"/>
      <c r="J165" s="185">
        <v>1279060</v>
      </c>
      <c r="K165" s="185"/>
      <c r="L165" s="185"/>
      <c r="M165" s="185"/>
    </row>
    <row r="166" spans="1:13" ht="19.5" customHeight="1">
      <c r="A166" s="140"/>
      <c r="B166" s="140"/>
      <c r="C166" s="140">
        <v>2540</v>
      </c>
      <c r="D166" s="134" t="s">
        <v>350</v>
      </c>
      <c r="E166" s="246">
        <f>(G166/F166)*100</f>
        <v>42.44013323584369</v>
      </c>
      <c r="F166" s="185">
        <v>307725</v>
      </c>
      <c r="G166" s="185">
        <f>J166</f>
        <v>130598.9</v>
      </c>
      <c r="H166" s="185"/>
      <c r="I166" s="185"/>
      <c r="J166" s="185">
        <v>130598.9</v>
      </c>
      <c r="K166" s="185"/>
      <c r="L166" s="185"/>
      <c r="M166" s="185"/>
    </row>
    <row r="167" spans="1:17" ht="18" customHeight="1">
      <c r="A167" s="137"/>
      <c r="B167" s="137">
        <v>80110</v>
      </c>
      <c r="C167" s="137"/>
      <c r="D167" s="138" t="s">
        <v>143</v>
      </c>
      <c r="E167" s="248">
        <f>(G167/F167)*100</f>
        <v>50.38098420586019</v>
      </c>
      <c r="F167" s="181">
        <f>SUM(F168:F191)</f>
        <v>5516793</v>
      </c>
      <c r="G167" s="181">
        <f>SUM(G168:G191)</f>
        <v>2779414.6100000003</v>
      </c>
      <c r="H167" s="181">
        <f>SUM(H168:H191)</f>
        <v>1914036.77</v>
      </c>
      <c r="I167" s="181">
        <f>SUM(I168:I191)</f>
        <v>318483.75</v>
      </c>
      <c r="J167" s="181">
        <f>SUM(J168:J191)</f>
        <v>0</v>
      </c>
      <c r="K167" s="181">
        <f>SUM(K168:K191)</f>
        <v>0</v>
      </c>
      <c r="L167" s="181">
        <f>SUM(L168:L191)</f>
        <v>0</v>
      </c>
      <c r="M167" s="181">
        <f>SUM(M168:M191)</f>
        <v>5385.179999999999</v>
      </c>
      <c r="P167" s="356">
        <f>'Zał 16'!F10+'Zał 17'!F10+'Zał 18'!F10+F189+F190+F191</f>
        <v>5516793</v>
      </c>
      <c r="Q167" s="356">
        <f>'Zał 16'!G10+'Zał 17'!G10+'Zał 18'!G10+G189+G190+G191</f>
        <v>2779414.6100000003</v>
      </c>
    </row>
    <row r="168" spans="1:13" ht="19.5" customHeight="1">
      <c r="A168" s="140"/>
      <c r="B168" s="140"/>
      <c r="C168" s="140">
        <v>3020</v>
      </c>
      <c r="D168" s="134" t="s">
        <v>351</v>
      </c>
      <c r="E168" s="246">
        <f>(G168/F168)*100</f>
        <v>29.45464659685864</v>
      </c>
      <c r="F168" s="185">
        <v>15280</v>
      </c>
      <c r="G168" s="185">
        <v>4500.67</v>
      </c>
      <c r="H168" s="185"/>
      <c r="I168" s="185"/>
      <c r="J168" s="185"/>
      <c r="K168" s="185"/>
      <c r="L168" s="185"/>
      <c r="M168" s="185"/>
    </row>
    <row r="169" spans="1:13" ht="18" customHeight="1">
      <c r="A169" s="140"/>
      <c r="B169" s="140"/>
      <c r="C169" s="140">
        <v>3240</v>
      </c>
      <c r="D169" s="134" t="s">
        <v>352</v>
      </c>
      <c r="E169" s="246">
        <f>(G169/F169)*100</f>
        <v>89.82456140350877</v>
      </c>
      <c r="F169" s="185">
        <v>1710</v>
      </c>
      <c r="G169" s="185">
        <v>1536</v>
      </c>
      <c r="H169" s="185"/>
      <c r="I169" s="185"/>
      <c r="J169" s="185"/>
      <c r="K169" s="185"/>
      <c r="L169" s="185"/>
      <c r="M169" s="185"/>
    </row>
    <row r="170" spans="1:13" ht="18" customHeight="1">
      <c r="A170" s="140"/>
      <c r="B170" s="140"/>
      <c r="C170" s="140">
        <v>4010</v>
      </c>
      <c r="D170" s="134" t="s">
        <v>287</v>
      </c>
      <c r="E170" s="246">
        <f>(G170/F170)*100</f>
        <v>50.057814447890635</v>
      </c>
      <c r="F170" s="185">
        <v>3320900</v>
      </c>
      <c r="G170" s="306">
        <f>H170</f>
        <v>1662369.96</v>
      </c>
      <c r="H170" s="185">
        <v>1662369.96</v>
      </c>
      <c r="I170" s="185"/>
      <c r="J170" s="185"/>
      <c r="K170" s="185"/>
      <c r="L170" s="185"/>
      <c r="M170" s="185"/>
    </row>
    <row r="171" spans="1:13" ht="18" customHeight="1">
      <c r="A171" s="140"/>
      <c r="B171" s="140"/>
      <c r="C171" s="140">
        <v>4040</v>
      </c>
      <c r="D171" s="134" t="s">
        <v>288</v>
      </c>
      <c r="E171" s="246">
        <f>(G171/F171)*100</f>
        <v>99.9855486828497</v>
      </c>
      <c r="F171" s="185">
        <v>250427</v>
      </c>
      <c r="G171" s="306">
        <f>H171</f>
        <v>250390.81</v>
      </c>
      <c r="H171" s="185">
        <v>250390.81</v>
      </c>
      <c r="I171" s="185"/>
      <c r="J171" s="185"/>
      <c r="K171" s="185"/>
      <c r="L171" s="185"/>
      <c r="M171" s="185"/>
    </row>
    <row r="172" spans="1:13" ht="18" customHeight="1">
      <c r="A172" s="140"/>
      <c r="B172" s="140"/>
      <c r="C172" s="140">
        <v>4110</v>
      </c>
      <c r="D172" s="134" t="s">
        <v>289</v>
      </c>
      <c r="E172" s="246">
        <f>(G172/F172)*100</f>
        <v>53.30555641721597</v>
      </c>
      <c r="F172" s="185">
        <v>515800</v>
      </c>
      <c r="G172" s="306">
        <f>I172</f>
        <v>274950.06</v>
      </c>
      <c r="H172" s="185"/>
      <c r="I172" s="185">
        <v>274950.06</v>
      </c>
      <c r="J172" s="185"/>
      <c r="K172" s="185"/>
      <c r="L172" s="185"/>
      <c r="M172" s="185"/>
    </row>
    <row r="173" spans="1:13" ht="18" customHeight="1">
      <c r="A173" s="140"/>
      <c r="B173" s="140"/>
      <c r="C173" s="140">
        <v>4120</v>
      </c>
      <c r="D173" s="134" t="s">
        <v>290</v>
      </c>
      <c r="E173" s="246">
        <f>(G173/F173)*100</f>
        <v>53.61291871921182</v>
      </c>
      <c r="F173" s="185">
        <v>81200</v>
      </c>
      <c r="G173" s="306">
        <f>I173</f>
        <v>43533.69</v>
      </c>
      <c r="H173" s="185"/>
      <c r="I173" s="185">
        <v>43533.69</v>
      </c>
      <c r="J173" s="185"/>
      <c r="K173" s="185"/>
      <c r="L173" s="185"/>
      <c r="M173" s="185"/>
    </row>
    <row r="174" spans="1:13" ht="18" customHeight="1">
      <c r="A174" s="140"/>
      <c r="B174" s="140"/>
      <c r="C174" s="140">
        <v>4170</v>
      </c>
      <c r="D174" s="134" t="s">
        <v>292</v>
      </c>
      <c r="E174" s="246">
        <f>(G174/F174)*100</f>
        <v>12.152380952380952</v>
      </c>
      <c r="F174" s="185">
        <v>10500</v>
      </c>
      <c r="G174" s="185">
        <f>H174</f>
        <v>1276</v>
      </c>
      <c r="H174" s="185">
        <v>1276</v>
      </c>
      <c r="I174" s="185"/>
      <c r="J174" s="185"/>
      <c r="K174" s="185"/>
      <c r="L174" s="185"/>
      <c r="M174" s="185"/>
    </row>
    <row r="175" spans="1:13" ht="18" customHeight="1">
      <c r="A175" s="140"/>
      <c r="B175" s="140"/>
      <c r="C175" s="140">
        <v>4210</v>
      </c>
      <c r="D175" s="134" t="s">
        <v>272</v>
      </c>
      <c r="E175" s="246">
        <f>(G175/F175)*100</f>
        <v>63.33202809313065</v>
      </c>
      <c r="F175" s="185">
        <v>103940</v>
      </c>
      <c r="G175" s="185">
        <v>65827.31</v>
      </c>
      <c r="H175" s="185"/>
      <c r="I175" s="185"/>
      <c r="J175" s="185"/>
      <c r="K175" s="185"/>
      <c r="L175" s="185"/>
      <c r="M175" s="185"/>
    </row>
    <row r="176" spans="1:13" ht="21" customHeight="1">
      <c r="A176" s="140"/>
      <c r="B176" s="140"/>
      <c r="C176" s="140">
        <v>4240</v>
      </c>
      <c r="D176" s="134" t="s">
        <v>338</v>
      </c>
      <c r="E176" s="246">
        <f>(G176/F176)*100</f>
        <v>23.35234939759036</v>
      </c>
      <c r="F176" s="185">
        <v>16600</v>
      </c>
      <c r="G176" s="185">
        <v>3876.49</v>
      </c>
      <c r="H176" s="185"/>
      <c r="I176" s="185"/>
      <c r="J176" s="185"/>
      <c r="K176" s="185"/>
      <c r="L176" s="185"/>
      <c r="M176" s="185"/>
    </row>
    <row r="177" spans="1:13" ht="18" customHeight="1">
      <c r="A177" s="140"/>
      <c r="B177" s="140"/>
      <c r="C177" s="140">
        <v>4260</v>
      </c>
      <c r="D177" s="134" t="s">
        <v>339</v>
      </c>
      <c r="E177" s="246">
        <f>(G177/F177)*100</f>
        <v>65.51016102620088</v>
      </c>
      <c r="F177" s="185">
        <v>366400</v>
      </c>
      <c r="G177" s="185">
        <v>240029.23</v>
      </c>
      <c r="H177" s="185"/>
      <c r="I177" s="185"/>
      <c r="J177" s="185"/>
      <c r="K177" s="185"/>
      <c r="L177" s="185"/>
      <c r="M177" s="185"/>
    </row>
    <row r="178" spans="1:13" ht="18" customHeight="1">
      <c r="A178" s="140"/>
      <c r="B178" s="140"/>
      <c r="C178" s="140">
        <v>4270</v>
      </c>
      <c r="D178" s="134" t="s">
        <v>275</v>
      </c>
      <c r="E178" s="246">
        <f>(G178/F178)*100</f>
        <v>9.009988334791483</v>
      </c>
      <c r="F178" s="185">
        <v>150876</v>
      </c>
      <c r="G178" s="185">
        <v>13593.91</v>
      </c>
      <c r="H178" s="185"/>
      <c r="I178" s="185"/>
      <c r="J178" s="185"/>
      <c r="K178" s="185"/>
      <c r="L178" s="185"/>
      <c r="M178" s="185"/>
    </row>
    <row r="179" spans="1:13" ht="18" customHeight="1">
      <c r="A179" s="140"/>
      <c r="B179" s="140"/>
      <c r="C179" s="140">
        <v>4280</v>
      </c>
      <c r="D179" s="134" t="s">
        <v>340</v>
      </c>
      <c r="E179" s="246">
        <f>(G179/F179)*100</f>
        <v>16.3265306122449</v>
      </c>
      <c r="F179" s="185">
        <v>4900</v>
      </c>
      <c r="G179" s="185">
        <v>800</v>
      </c>
      <c r="H179" s="185"/>
      <c r="I179" s="185"/>
      <c r="J179" s="185"/>
      <c r="K179" s="185"/>
      <c r="L179" s="185"/>
      <c r="M179" s="185"/>
    </row>
    <row r="180" spans="1:13" ht="18" customHeight="1">
      <c r="A180" s="140"/>
      <c r="B180" s="140"/>
      <c r="C180" s="140">
        <v>4300</v>
      </c>
      <c r="D180" s="134" t="s">
        <v>265</v>
      </c>
      <c r="E180" s="246">
        <f>(G180/F180)*100</f>
        <v>45.343935000937066</v>
      </c>
      <c r="F180" s="185">
        <v>90709</v>
      </c>
      <c r="G180" s="185">
        <v>41131.03</v>
      </c>
      <c r="H180" s="185"/>
      <c r="I180" s="185"/>
      <c r="J180" s="185"/>
      <c r="K180" s="185"/>
      <c r="L180" s="185"/>
      <c r="M180" s="185"/>
    </row>
    <row r="181" spans="1:13" ht="18" customHeight="1">
      <c r="A181" s="140"/>
      <c r="B181" s="140"/>
      <c r="C181" s="140">
        <v>4350</v>
      </c>
      <c r="D181" s="134" t="s">
        <v>296</v>
      </c>
      <c r="E181" s="246">
        <f>(G181/F181)*100</f>
        <v>61.86265884652982</v>
      </c>
      <c r="F181" s="185">
        <v>2046</v>
      </c>
      <c r="G181" s="185">
        <v>1265.71</v>
      </c>
      <c r="H181" s="185"/>
      <c r="I181" s="185"/>
      <c r="J181" s="185"/>
      <c r="K181" s="185"/>
      <c r="L181" s="185"/>
      <c r="M181" s="185"/>
    </row>
    <row r="182" spans="1:13" ht="19.5" customHeight="1">
      <c r="A182" s="140"/>
      <c r="B182" s="140"/>
      <c r="C182" s="140">
        <v>4370</v>
      </c>
      <c r="D182" s="134" t="s">
        <v>353</v>
      </c>
      <c r="E182" s="246">
        <f>(G182/F182)*100</f>
        <v>43.92792079207921</v>
      </c>
      <c r="F182" s="185">
        <v>10100</v>
      </c>
      <c r="G182" s="185">
        <v>4436.72</v>
      </c>
      <c r="H182" s="185"/>
      <c r="I182" s="185"/>
      <c r="J182" s="185"/>
      <c r="K182" s="185"/>
      <c r="L182" s="185"/>
      <c r="M182" s="185"/>
    </row>
    <row r="183" spans="1:13" ht="18" customHeight="1">
      <c r="A183" s="140"/>
      <c r="B183" s="140"/>
      <c r="C183" s="140">
        <v>4410</v>
      </c>
      <c r="D183" s="134" t="s">
        <v>301</v>
      </c>
      <c r="E183" s="246">
        <f>(G183/F183)*100</f>
        <v>37.61417475728155</v>
      </c>
      <c r="F183" s="185">
        <v>10300</v>
      </c>
      <c r="G183" s="185">
        <v>3874.26</v>
      </c>
      <c r="H183" s="185"/>
      <c r="I183" s="185"/>
      <c r="J183" s="185"/>
      <c r="K183" s="185"/>
      <c r="L183" s="185"/>
      <c r="M183" s="185"/>
    </row>
    <row r="184" spans="1:13" ht="18" customHeight="1">
      <c r="A184" s="140"/>
      <c r="B184" s="140"/>
      <c r="C184" s="140">
        <v>4430</v>
      </c>
      <c r="D184" s="134" t="s">
        <v>342</v>
      </c>
      <c r="E184" s="246">
        <f>(G184/F184)*100</f>
        <v>97.14374805113813</v>
      </c>
      <c r="F184" s="185">
        <v>3207</v>
      </c>
      <c r="G184" s="185">
        <v>3115.4</v>
      </c>
      <c r="H184" s="185"/>
      <c r="I184" s="185"/>
      <c r="J184" s="185"/>
      <c r="K184" s="185"/>
      <c r="L184" s="185"/>
      <c r="M184" s="185"/>
    </row>
    <row r="185" spans="1:13" ht="15.75" customHeight="1">
      <c r="A185" s="140"/>
      <c r="B185" s="140"/>
      <c r="C185" s="140">
        <v>4440</v>
      </c>
      <c r="D185" s="134" t="s">
        <v>354</v>
      </c>
      <c r="E185" s="246">
        <f>(G185/F185)*100</f>
        <v>75</v>
      </c>
      <c r="F185" s="185">
        <v>186700</v>
      </c>
      <c r="G185" s="185">
        <v>140025</v>
      </c>
      <c r="H185" s="185"/>
      <c r="I185" s="185"/>
      <c r="J185" s="185"/>
      <c r="K185" s="185"/>
      <c r="L185" s="185"/>
      <c r="M185" s="185"/>
    </row>
    <row r="186" spans="1:13" ht="19.5" customHeight="1">
      <c r="A186" s="140"/>
      <c r="B186" s="140"/>
      <c r="C186" s="140">
        <v>4700</v>
      </c>
      <c r="D186" s="134" t="s">
        <v>306</v>
      </c>
      <c r="E186" s="246">
        <f>(G186/F186)*100</f>
        <v>54.58196721311476</v>
      </c>
      <c r="F186" s="185">
        <v>6100</v>
      </c>
      <c r="G186" s="185">
        <v>3329.5</v>
      </c>
      <c r="H186" s="185"/>
      <c r="I186" s="185"/>
      <c r="J186" s="185"/>
      <c r="K186" s="185"/>
      <c r="L186" s="185"/>
      <c r="M186" s="185"/>
    </row>
    <row r="187" spans="1:13" ht="19.5" customHeight="1">
      <c r="A187" s="140"/>
      <c r="B187" s="140"/>
      <c r="C187" s="140">
        <v>4740</v>
      </c>
      <c r="D187" s="134" t="s">
        <v>355</v>
      </c>
      <c r="E187" s="246">
        <f>(G187/F187)*100</f>
        <v>27.831428571428575</v>
      </c>
      <c r="F187" s="185">
        <v>5950</v>
      </c>
      <c r="G187" s="185">
        <v>1655.97</v>
      </c>
      <c r="H187" s="185"/>
      <c r="I187" s="185"/>
      <c r="J187" s="185"/>
      <c r="K187" s="185"/>
      <c r="L187" s="185"/>
      <c r="M187" s="185"/>
    </row>
    <row r="188" spans="1:13" ht="19.5" customHeight="1">
      <c r="A188" s="140"/>
      <c r="B188" s="140"/>
      <c r="C188" s="140">
        <v>4750</v>
      </c>
      <c r="D188" s="134" t="s">
        <v>308</v>
      </c>
      <c r="E188" s="246">
        <f>(G188/F188)*100</f>
        <v>54.38218802973008</v>
      </c>
      <c r="F188" s="185">
        <v>23007</v>
      </c>
      <c r="G188" s="185">
        <v>12511.71</v>
      </c>
      <c r="H188" s="185"/>
      <c r="I188" s="185"/>
      <c r="J188" s="185"/>
      <c r="K188" s="185"/>
      <c r="L188" s="185"/>
      <c r="M188" s="185"/>
    </row>
    <row r="189" spans="1:13" ht="19.5" customHeight="1">
      <c r="A189" s="140"/>
      <c r="B189" s="140"/>
      <c r="C189" s="140">
        <v>4810</v>
      </c>
      <c r="D189" s="134" t="s">
        <v>333</v>
      </c>
      <c r="E189" s="246">
        <f>(G189/F189)*100</f>
        <v>0</v>
      </c>
      <c r="F189" s="185">
        <v>108641</v>
      </c>
      <c r="G189" s="185">
        <v>0</v>
      </c>
      <c r="H189" s="185"/>
      <c r="I189" s="185"/>
      <c r="J189" s="185"/>
      <c r="K189" s="185"/>
      <c r="L189" s="185"/>
      <c r="M189" s="185"/>
    </row>
    <row r="190" spans="1:13" ht="19.5" customHeight="1">
      <c r="A190" s="140"/>
      <c r="B190" s="140"/>
      <c r="C190" s="140">
        <v>6050</v>
      </c>
      <c r="D190" s="134" t="s">
        <v>356</v>
      </c>
      <c r="E190" s="246">
        <f>(G190/F190)*100</f>
        <v>0.3367420814479638</v>
      </c>
      <c r="F190" s="185">
        <v>221000</v>
      </c>
      <c r="G190" s="185">
        <f>M190</f>
        <v>744.2</v>
      </c>
      <c r="H190" s="185"/>
      <c r="I190" s="185"/>
      <c r="J190" s="185"/>
      <c r="K190" s="185"/>
      <c r="L190" s="185"/>
      <c r="M190" s="185">
        <f>'Zał 20'!F56</f>
        <v>744.2</v>
      </c>
    </row>
    <row r="191" spans="1:13" ht="34.5" customHeight="1">
      <c r="A191" s="140"/>
      <c r="B191" s="140"/>
      <c r="C191" s="140">
        <v>6620</v>
      </c>
      <c r="D191" s="134" t="s">
        <v>357</v>
      </c>
      <c r="E191" s="246">
        <f>(G191/F191)*100</f>
        <v>44.19980952380952</v>
      </c>
      <c r="F191" s="185">
        <v>10500</v>
      </c>
      <c r="G191" s="185">
        <f>M191</f>
        <v>4640.98</v>
      </c>
      <c r="H191" s="185"/>
      <c r="I191" s="185"/>
      <c r="J191" s="185"/>
      <c r="K191" s="185"/>
      <c r="L191" s="185"/>
      <c r="M191" s="185">
        <f>'Zał 20'!F58</f>
        <v>4640.98</v>
      </c>
    </row>
    <row r="192" spans="1:13" ht="19.5" customHeight="1">
      <c r="A192" s="333"/>
      <c r="B192" s="333"/>
      <c r="C192" s="333"/>
      <c r="D192" s="334"/>
      <c r="E192" s="334"/>
      <c r="F192" s="334"/>
      <c r="G192" s="335"/>
      <c r="H192" s="335"/>
      <c r="I192" s="335"/>
      <c r="J192" s="335"/>
      <c r="K192" s="335"/>
      <c r="L192" s="335"/>
      <c r="M192" s="340" t="s">
        <v>276</v>
      </c>
    </row>
    <row r="193" spans="1:13" ht="18" customHeight="1">
      <c r="A193" s="137"/>
      <c r="B193" s="137">
        <v>80113</v>
      </c>
      <c r="C193" s="137"/>
      <c r="D193" s="138" t="s">
        <v>358</v>
      </c>
      <c r="E193" s="248">
        <f>(G193/F193)*100</f>
        <v>49.37007946521096</v>
      </c>
      <c r="F193" s="181">
        <f>SUM(F194:F208)</f>
        <v>727614</v>
      </c>
      <c r="G193" s="181">
        <f>SUM(G194:G208)</f>
        <v>359223.61000000004</v>
      </c>
      <c r="H193" s="181">
        <f>SUM(H194:H208)</f>
        <v>50694</v>
      </c>
      <c r="I193" s="181">
        <f>SUM(I194:I208)</f>
        <v>9799.019999999999</v>
      </c>
      <c r="J193" s="181">
        <f>SUM(J194:J208)</f>
        <v>0</v>
      </c>
      <c r="K193" s="181">
        <f>SUM(K194:K208)</f>
        <v>0</v>
      </c>
      <c r="L193" s="181">
        <f>SUM(L194:L208)</f>
        <v>0</v>
      </c>
      <c r="M193" s="181">
        <f>SUM(M194:M208)</f>
        <v>0</v>
      </c>
    </row>
    <row r="194" spans="1:13" ht="15.75" customHeight="1">
      <c r="A194" s="140"/>
      <c r="B194" s="140"/>
      <c r="C194" s="140">
        <v>3020</v>
      </c>
      <c r="D194" s="134" t="s">
        <v>359</v>
      </c>
      <c r="E194" s="246">
        <f>(G194/F194)*100</f>
        <v>15</v>
      </c>
      <c r="F194" s="185">
        <v>1000</v>
      </c>
      <c r="G194" s="185">
        <v>150</v>
      </c>
      <c r="H194" s="306"/>
      <c r="I194" s="306"/>
      <c r="J194" s="306"/>
      <c r="K194" s="306"/>
      <c r="L194" s="306"/>
      <c r="M194" s="306"/>
    </row>
    <row r="195" spans="1:13" ht="18" customHeight="1">
      <c r="A195" s="140"/>
      <c r="B195" s="140"/>
      <c r="C195" s="140">
        <v>4010</v>
      </c>
      <c r="D195" s="134" t="s">
        <v>287</v>
      </c>
      <c r="E195" s="246">
        <f>(G195/F195)*100</f>
        <v>40.76235668789809</v>
      </c>
      <c r="F195" s="185">
        <v>94200</v>
      </c>
      <c r="G195" s="306">
        <f>H195</f>
        <v>38398.14</v>
      </c>
      <c r="H195" s="185">
        <v>38398.14</v>
      </c>
      <c r="I195" s="306"/>
      <c r="J195" s="306"/>
      <c r="K195" s="306"/>
      <c r="L195" s="306"/>
      <c r="M195" s="306"/>
    </row>
    <row r="196" spans="1:13" ht="18" customHeight="1">
      <c r="A196" s="140"/>
      <c r="B196" s="140"/>
      <c r="C196" s="140">
        <v>4040</v>
      </c>
      <c r="D196" s="134" t="s">
        <v>288</v>
      </c>
      <c r="E196" s="246">
        <f>(G196/F196)*100</f>
        <v>77.79342465753425</v>
      </c>
      <c r="F196" s="185">
        <v>7300</v>
      </c>
      <c r="G196" s="306">
        <f>H196</f>
        <v>5678.92</v>
      </c>
      <c r="H196" s="185">
        <v>5678.92</v>
      </c>
      <c r="I196" s="306"/>
      <c r="J196" s="306"/>
      <c r="K196" s="306"/>
      <c r="L196" s="306"/>
      <c r="M196" s="306"/>
    </row>
    <row r="197" spans="1:13" ht="18" customHeight="1">
      <c r="A197" s="140"/>
      <c r="B197" s="140"/>
      <c r="C197" s="140">
        <v>4110</v>
      </c>
      <c r="D197" s="134" t="s">
        <v>289</v>
      </c>
      <c r="E197" s="246">
        <f>(G197/F197)*100</f>
        <v>56.702516129032254</v>
      </c>
      <c r="F197" s="185">
        <v>15500</v>
      </c>
      <c r="G197" s="306">
        <f>I197</f>
        <v>8788.89</v>
      </c>
      <c r="H197" s="306"/>
      <c r="I197" s="185">
        <v>8788.89</v>
      </c>
      <c r="J197" s="306"/>
      <c r="K197" s="306"/>
      <c r="L197" s="306"/>
      <c r="M197" s="306"/>
    </row>
    <row r="198" spans="1:13" ht="18" customHeight="1">
      <c r="A198" s="140"/>
      <c r="B198" s="140"/>
      <c r="C198" s="140">
        <v>4120</v>
      </c>
      <c r="D198" s="134" t="s">
        <v>290</v>
      </c>
      <c r="E198" s="246">
        <f>(G198/F198)*100</f>
        <v>40.4052</v>
      </c>
      <c r="F198" s="185">
        <v>2500</v>
      </c>
      <c r="G198" s="306">
        <f>I198</f>
        <v>1010.13</v>
      </c>
      <c r="H198" s="306"/>
      <c r="I198" s="185">
        <v>1010.13</v>
      </c>
      <c r="J198" s="306"/>
      <c r="K198" s="306"/>
      <c r="L198" s="306"/>
      <c r="M198" s="306"/>
    </row>
    <row r="199" spans="1:13" ht="18" customHeight="1">
      <c r="A199" s="140"/>
      <c r="B199" s="140"/>
      <c r="C199" s="140">
        <v>4170</v>
      </c>
      <c r="D199" s="134" t="s">
        <v>292</v>
      </c>
      <c r="E199" s="246">
        <f>(G199/F199)*100</f>
        <v>55.14116666666666</v>
      </c>
      <c r="F199" s="185">
        <v>12000</v>
      </c>
      <c r="G199" s="306">
        <f>H199</f>
        <v>6616.94</v>
      </c>
      <c r="H199" s="185">
        <v>6616.94</v>
      </c>
      <c r="I199" s="306"/>
      <c r="J199" s="306"/>
      <c r="K199" s="306"/>
      <c r="L199" s="306"/>
      <c r="M199" s="306"/>
    </row>
    <row r="200" spans="1:13" ht="18" customHeight="1">
      <c r="A200" s="140"/>
      <c r="B200" s="140"/>
      <c r="C200" s="140">
        <v>4210</v>
      </c>
      <c r="D200" s="134" t="s">
        <v>272</v>
      </c>
      <c r="E200" s="246">
        <f>(G200/F200)*100</f>
        <v>31.655404157043883</v>
      </c>
      <c r="F200" s="185">
        <v>86600</v>
      </c>
      <c r="G200" s="185">
        <v>27413.58</v>
      </c>
      <c r="H200" s="306"/>
      <c r="I200" s="306"/>
      <c r="J200" s="306"/>
      <c r="K200" s="306"/>
      <c r="L200" s="306"/>
      <c r="M200" s="306"/>
    </row>
    <row r="201" spans="1:13" ht="18" customHeight="1">
      <c r="A201" s="140"/>
      <c r="B201" s="140"/>
      <c r="C201" s="140">
        <v>4270</v>
      </c>
      <c r="D201" s="134" t="s">
        <v>275</v>
      </c>
      <c r="E201" s="246">
        <f>(G201/F201)*100</f>
        <v>34.74626484780995</v>
      </c>
      <c r="F201" s="185">
        <v>43104</v>
      </c>
      <c r="G201" s="185">
        <v>14977.03</v>
      </c>
      <c r="H201" s="306"/>
      <c r="I201" s="306"/>
      <c r="J201" s="306"/>
      <c r="K201" s="306"/>
      <c r="L201" s="306"/>
      <c r="M201" s="306"/>
    </row>
    <row r="202" spans="1:13" ht="18" customHeight="1">
      <c r="A202" s="140"/>
      <c r="B202" s="140"/>
      <c r="C202" s="140">
        <v>4280</v>
      </c>
      <c r="D202" s="134" t="s">
        <v>340</v>
      </c>
      <c r="E202" s="246">
        <f>(G202/F202)*100</f>
        <v>0</v>
      </c>
      <c r="F202" s="185">
        <v>460</v>
      </c>
      <c r="G202" s="185">
        <v>0</v>
      </c>
      <c r="H202" s="306"/>
      <c r="I202" s="306"/>
      <c r="J202" s="306"/>
      <c r="K202" s="306"/>
      <c r="L202" s="306"/>
      <c r="M202" s="306"/>
    </row>
    <row r="203" spans="1:13" ht="18" customHeight="1">
      <c r="A203" s="140"/>
      <c r="B203" s="140"/>
      <c r="C203" s="140">
        <v>4300</v>
      </c>
      <c r="D203" s="134" t="s">
        <v>265</v>
      </c>
      <c r="E203" s="246">
        <f>(G203/F203)*100</f>
        <v>56.287724725397894</v>
      </c>
      <c r="F203" s="185">
        <v>446100</v>
      </c>
      <c r="G203" s="185">
        <v>251099.54</v>
      </c>
      <c r="H203" s="306"/>
      <c r="I203" s="306"/>
      <c r="J203" s="306"/>
      <c r="K203" s="306"/>
      <c r="L203" s="306"/>
      <c r="M203" s="306"/>
    </row>
    <row r="204" spans="1:13" ht="19.5" customHeight="1">
      <c r="A204" s="140"/>
      <c r="B204" s="140"/>
      <c r="C204" s="140">
        <v>4360</v>
      </c>
      <c r="D204" s="134" t="s">
        <v>360</v>
      </c>
      <c r="E204" s="246">
        <f>(G204/F204)*100</f>
        <v>11.541818181818183</v>
      </c>
      <c r="F204" s="185">
        <v>1650</v>
      </c>
      <c r="G204" s="185">
        <v>190.44</v>
      </c>
      <c r="H204" s="306"/>
      <c r="I204" s="306"/>
      <c r="J204" s="306"/>
      <c r="K204" s="306"/>
      <c r="L204" s="306"/>
      <c r="M204" s="306"/>
    </row>
    <row r="205" spans="1:13" ht="18" customHeight="1">
      <c r="A205" s="140"/>
      <c r="B205" s="140"/>
      <c r="C205" s="140">
        <v>4430</v>
      </c>
      <c r="D205" s="134" t="s">
        <v>303</v>
      </c>
      <c r="E205" s="246">
        <f>(G205/F205)*100</f>
        <v>22.321428571428573</v>
      </c>
      <c r="F205" s="185">
        <v>11200</v>
      </c>
      <c r="G205" s="185">
        <v>2500</v>
      </c>
      <c r="H205" s="306"/>
      <c r="I205" s="306"/>
      <c r="J205" s="306"/>
      <c r="K205" s="306"/>
      <c r="L205" s="306"/>
      <c r="M205" s="306"/>
    </row>
    <row r="206" spans="1:13" ht="15.75" customHeight="1">
      <c r="A206" s="140"/>
      <c r="B206" s="140"/>
      <c r="C206" s="140">
        <v>4440</v>
      </c>
      <c r="D206" s="134" t="s">
        <v>304</v>
      </c>
      <c r="E206" s="246">
        <f>(G206/F206)*100</f>
        <v>100</v>
      </c>
      <c r="F206" s="185">
        <v>2400</v>
      </c>
      <c r="G206" s="185">
        <v>2400</v>
      </c>
      <c r="H206" s="306"/>
      <c r="I206" s="306"/>
      <c r="J206" s="306"/>
      <c r="K206" s="306"/>
      <c r="L206" s="306"/>
      <c r="M206" s="306"/>
    </row>
    <row r="207" spans="1:13" ht="18" customHeight="1">
      <c r="A207" s="140"/>
      <c r="B207" s="140"/>
      <c r="C207" s="140">
        <v>4500</v>
      </c>
      <c r="D207" s="134" t="s">
        <v>361</v>
      </c>
      <c r="E207" s="246">
        <f>(G207/F207)*100</f>
        <v>0</v>
      </c>
      <c r="F207" s="185">
        <v>2600</v>
      </c>
      <c r="G207" s="185">
        <v>0</v>
      </c>
      <c r="H207" s="306"/>
      <c r="I207" s="306"/>
      <c r="J207" s="306"/>
      <c r="K207" s="306"/>
      <c r="L207" s="306"/>
      <c r="M207" s="306"/>
    </row>
    <row r="208" spans="1:13" ht="19.5" customHeight="1">
      <c r="A208" s="140"/>
      <c r="B208" s="134" t="s">
        <v>71</v>
      </c>
      <c r="C208" s="354">
        <v>4750</v>
      </c>
      <c r="D208" s="134" t="s">
        <v>308</v>
      </c>
      <c r="E208" s="246">
        <f>(G208/F208)*100</f>
        <v>0</v>
      </c>
      <c r="F208" s="185">
        <v>1000</v>
      </c>
      <c r="G208" s="185">
        <v>0</v>
      </c>
      <c r="H208" s="306"/>
      <c r="I208" s="306"/>
      <c r="J208" s="306"/>
      <c r="K208" s="306"/>
      <c r="L208" s="306"/>
      <c r="M208" s="306"/>
    </row>
    <row r="209" spans="1:13" ht="15.75" customHeight="1">
      <c r="A209" s="309"/>
      <c r="B209" s="137">
        <v>80146</v>
      </c>
      <c r="C209" s="137"/>
      <c r="D209" s="138" t="s">
        <v>362</v>
      </c>
      <c r="E209" s="248">
        <f>(G209/F209)*100</f>
        <v>46.28625</v>
      </c>
      <c r="F209" s="181">
        <f>SUM(F211,F212,F213,F214,F215,F210)</f>
        <v>40800</v>
      </c>
      <c r="G209" s="181">
        <f>SUM(G211,G212,G213,G214,G215,G210)</f>
        <v>18884.79</v>
      </c>
      <c r="H209" s="181">
        <f>SUM(H211,H212,H213,H214,H215,H210)</f>
        <v>0</v>
      </c>
      <c r="I209" s="181">
        <f>SUM(I211,I212,I213,I214,I215,I210)</f>
        <v>0</v>
      </c>
      <c r="J209" s="181">
        <f>SUM(J211,J212,J213,J214,J215,J210)</f>
        <v>5375</v>
      </c>
      <c r="K209" s="181">
        <f>SUM(K211,K212,K213,K214,K215,K210)</f>
        <v>0</v>
      </c>
      <c r="L209" s="181">
        <f>SUM(L211,L212,L213,L214,L215,L210)</f>
        <v>0</v>
      </c>
      <c r="M209" s="181">
        <f>SUM(M211,M212,M213,M214,M215,M210)</f>
        <v>0</v>
      </c>
    </row>
    <row r="210" spans="1:13" ht="15.75" customHeight="1">
      <c r="A210" s="357"/>
      <c r="B210" s="140"/>
      <c r="C210" s="140">
        <v>2510</v>
      </c>
      <c r="D210" s="134" t="s">
        <v>363</v>
      </c>
      <c r="E210" s="246">
        <f>(G210/F210)*100</f>
        <v>67.1875</v>
      </c>
      <c r="F210" s="185">
        <v>8000</v>
      </c>
      <c r="G210" s="185">
        <f>J210</f>
        <v>5375</v>
      </c>
      <c r="H210" s="185"/>
      <c r="I210" s="185"/>
      <c r="J210" s="185">
        <v>5375</v>
      </c>
      <c r="K210" s="185"/>
      <c r="L210" s="185"/>
      <c r="M210" s="185"/>
    </row>
    <row r="211" spans="1:13" ht="18" customHeight="1">
      <c r="A211" s="357"/>
      <c r="B211" s="140"/>
      <c r="C211" s="140">
        <v>4210</v>
      </c>
      <c r="D211" s="134" t="s">
        <v>364</v>
      </c>
      <c r="E211" s="246">
        <f>(G211/F211)*100</f>
        <v>29.575000000000003</v>
      </c>
      <c r="F211" s="185">
        <v>3400</v>
      </c>
      <c r="G211" s="185">
        <v>1005.55</v>
      </c>
      <c r="H211" s="185"/>
      <c r="I211" s="185"/>
      <c r="J211" s="185"/>
      <c r="K211" s="185"/>
      <c r="L211" s="185"/>
      <c r="M211" s="185"/>
    </row>
    <row r="212" spans="1:13" ht="18" customHeight="1">
      <c r="A212" s="357"/>
      <c r="B212" s="140"/>
      <c r="C212" s="140">
        <v>4240</v>
      </c>
      <c r="D212" s="134" t="s">
        <v>365</v>
      </c>
      <c r="E212" s="246">
        <f>(G212/F212)*100</f>
        <v>100</v>
      </c>
      <c r="F212" s="185">
        <v>118</v>
      </c>
      <c r="G212" s="185">
        <v>118</v>
      </c>
      <c r="H212" s="185"/>
      <c r="I212" s="185"/>
      <c r="J212" s="185"/>
      <c r="K212" s="185"/>
      <c r="L212" s="185"/>
      <c r="M212" s="185"/>
    </row>
    <row r="213" spans="1:13" ht="18" customHeight="1">
      <c r="A213" s="357"/>
      <c r="B213" s="140"/>
      <c r="C213" s="140">
        <v>4300</v>
      </c>
      <c r="D213" s="134" t="s">
        <v>366</v>
      </c>
      <c r="E213" s="246">
        <f>(G213/F213)*100</f>
        <v>32.20559578081702</v>
      </c>
      <c r="F213" s="185">
        <v>11187</v>
      </c>
      <c r="G213" s="185">
        <v>3602.84</v>
      </c>
      <c r="H213" s="185"/>
      <c r="I213" s="185"/>
      <c r="J213" s="185"/>
      <c r="K213" s="185"/>
      <c r="L213" s="185"/>
      <c r="M213" s="185"/>
    </row>
    <row r="214" spans="1:13" ht="18" customHeight="1">
      <c r="A214" s="357"/>
      <c r="B214" s="140"/>
      <c r="C214" s="140">
        <v>4410</v>
      </c>
      <c r="D214" s="134" t="s">
        <v>301</v>
      </c>
      <c r="E214" s="246">
        <f>(G214/F214)*100</f>
        <v>36.90619469026548</v>
      </c>
      <c r="F214" s="185">
        <v>11300</v>
      </c>
      <c r="G214" s="185">
        <v>4170.4</v>
      </c>
      <c r="H214" s="185"/>
      <c r="I214" s="185"/>
      <c r="J214" s="185"/>
      <c r="K214" s="185"/>
      <c r="L214" s="185"/>
      <c r="M214" s="185"/>
    </row>
    <row r="215" spans="1:13" ht="19.5" customHeight="1">
      <c r="A215" s="357"/>
      <c r="B215" s="140"/>
      <c r="C215" s="140">
        <v>4700</v>
      </c>
      <c r="D215" s="134" t="s">
        <v>306</v>
      </c>
      <c r="E215" s="246">
        <f>(G215/F215)*100</f>
        <v>67.88815305371597</v>
      </c>
      <c r="F215" s="185">
        <v>6795</v>
      </c>
      <c r="G215" s="185">
        <v>4613</v>
      </c>
      <c r="H215" s="185"/>
      <c r="I215" s="185"/>
      <c r="J215" s="185"/>
      <c r="K215" s="185"/>
      <c r="L215" s="185"/>
      <c r="M215" s="185"/>
    </row>
    <row r="216" spans="1:13" ht="18" customHeight="1">
      <c r="A216" s="342">
        <v>801</v>
      </c>
      <c r="B216" s="342">
        <v>80148</v>
      </c>
      <c r="C216" s="342"/>
      <c r="D216" s="358" t="s">
        <v>145</v>
      </c>
      <c r="E216" s="248">
        <f>(G216/F216)*100</f>
        <v>54.78659015742252</v>
      </c>
      <c r="F216" s="359">
        <f>F217+F218+F219+F220+F221+F222+F223+F224+F225+F230+F226+F227+F228+F229</f>
        <v>926424</v>
      </c>
      <c r="G216" s="359">
        <f>G217+G218+G219+G220+G221+G222+G223+G224+G225+G230+G226+G227+G228+G229</f>
        <v>507556.12</v>
      </c>
      <c r="H216" s="359">
        <f>H217+H218+H219+H220+H221+H222+H223+H224+H225+H230+H226+H227+H228+H229</f>
        <v>209131.96</v>
      </c>
      <c r="I216" s="359">
        <f>I217+I218+I219+I220+I221+I222+I223+I224+I225+I230+I226+I227+I228+I229</f>
        <v>32561.2</v>
      </c>
      <c r="J216" s="359">
        <f>J217+J218+J219+J220+J221+J222+J223+J224+J225+J230+J226+J227+J228+J229</f>
        <v>0</v>
      </c>
      <c r="K216" s="359">
        <f>K217+K218+K219+K220+K221+K222+K223+K224+K225+K230+K226+K227+K228+K229</f>
        <v>0</v>
      </c>
      <c r="L216" s="359">
        <f>L217+L218+L219+L220+L221+L222+L223+L224+L225+L230+L226+L227+L228+L229</f>
        <v>0</v>
      </c>
      <c r="M216" s="359">
        <f>M217+M218+M219+M220+M221+M222+M223+M224+M225+M230+M226+M227+M228+M229</f>
        <v>0</v>
      </c>
    </row>
    <row r="217" spans="1:13" ht="19.5" customHeight="1">
      <c r="A217" s="140"/>
      <c r="B217" s="140"/>
      <c r="C217" s="140">
        <v>3020</v>
      </c>
      <c r="D217" s="134" t="s">
        <v>367</v>
      </c>
      <c r="E217" s="246">
        <f>(G217/F217)*100</f>
        <v>23.675405405405407</v>
      </c>
      <c r="F217" s="185">
        <v>3700</v>
      </c>
      <c r="G217" s="185">
        <v>875.99</v>
      </c>
      <c r="H217" s="185"/>
      <c r="I217" s="185"/>
      <c r="J217" s="185"/>
      <c r="K217" s="185"/>
      <c r="L217" s="185"/>
      <c r="M217" s="185"/>
    </row>
    <row r="218" spans="1:13" ht="18" customHeight="1">
      <c r="A218" s="140"/>
      <c r="B218" s="140"/>
      <c r="C218" s="140">
        <v>4010</v>
      </c>
      <c r="D218" s="134" t="s">
        <v>287</v>
      </c>
      <c r="E218" s="246">
        <f>(G218/F218)*100</f>
        <v>50.93648876404494</v>
      </c>
      <c r="F218" s="185">
        <v>356000</v>
      </c>
      <c r="G218" s="306">
        <f>H218</f>
        <v>181333.9</v>
      </c>
      <c r="H218" s="185">
        <v>181333.9</v>
      </c>
      <c r="I218" s="185"/>
      <c r="J218" s="185"/>
      <c r="K218" s="185"/>
      <c r="L218" s="185"/>
      <c r="M218" s="185"/>
    </row>
    <row r="219" spans="1:13" ht="18" customHeight="1">
      <c r="A219" s="140"/>
      <c r="B219" s="140"/>
      <c r="C219" s="140">
        <v>4040</v>
      </c>
      <c r="D219" s="134" t="s">
        <v>288</v>
      </c>
      <c r="E219" s="246">
        <f>(G219/F219)*100</f>
        <v>99.7275597330846</v>
      </c>
      <c r="F219" s="185">
        <v>27874</v>
      </c>
      <c r="G219" s="306">
        <f>H219</f>
        <v>27798.06</v>
      </c>
      <c r="H219" s="185">
        <v>27798.06</v>
      </c>
      <c r="I219" s="185"/>
      <c r="J219" s="185"/>
      <c r="K219" s="185"/>
      <c r="L219" s="185"/>
      <c r="M219" s="185"/>
    </row>
    <row r="220" spans="1:13" ht="18" customHeight="1">
      <c r="A220" s="140"/>
      <c r="B220" s="140"/>
      <c r="C220" s="140">
        <v>4110</v>
      </c>
      <c r="D220" s="134" t="s">
        <v>289</v>
      </c>
      <c r="E220" s="246">
        <f>(G220/F220)*100</f>
        <v>56.10193612774451</v>
      </c>
      <c r="F220" s="185">
        <v>50100</v>
      </c>
      <c r="G220" s="306">
        <f>I220</f>
        <v>28107.07</v>
      </c>
      <c r="H220" s="185"/>
      <c r="I220" s="185">
        <v>28107.07</v>
      </c>
      <c r="J220" s="185"/>
      <c r="K220" s="185"/>
      <c r="L220" s="185"/>
      <c r="M220" s="185"/>
    </row>
    <row r="221" spans="1:13" ht="18" customHeight="1">
      <c r="A221" s="140"/>
      <c r="B221" s="140"/>
      <c r="C221" s="140">
        <v>4120</v>
      </c>
      <c r="D221" s="134" t="s">
        <v>290</v>
      </c>
      <c r="E221" s="246">
        <f>(G221/F221)*100</f>
        <v>51.19689655172414</v>
      </c>
      <c r="F221" s="185">
        <v>8700</v>
      </c>
      <c r="G221" s="306">
        <f>I221</f>
        <v>4454.13</v>
      </c>
      <c r="H221" s="185"/>
      <c r="I221" s="185">
        <v>4454.13</v>
      </c>
      <c r="J221" s="185"/>
      <c r="K221" s="185"/>
      <c r="L221" s="185"/>
      <c r="M221" s="185"/>
    </row>
    <row r="222" spans="1:13" ht="18" customHeight="1">
      <c r="A222" s="140"/>
      <c r="B222" s="140"/>
      <c r="C222" s="140">
        <v>4210</v>
      </c>
      <c r="D222" s="134" t="s">
        <v>272</v>
      </c>
      <c r="E222" s="246">
        <f>(G222/F222)*100</f>
        <v>46.490696517412935</v>
      </c>
      <c r="F222" s="185">
        <v>40200</v>
      </c>
      <c r="G222" s="185">
        <v>18689.26</v>
      </c>
      <c r="H222" s="185"/>
      <c r="I222" s="185"/>
      <c r="J222" s="185"/>
      <c r="K222" s="185"/>
      <c r="L222" s="185"/>
      <c r="M222" s="185"/>
    </row>
    <row r="223" spans="1:13" ht="18" customHeight="1">
      <c r="A223" s="140"/>
      <c r="B223" s="140"/>
      <c r="C223" s="140">
        <v>4220</v>
      </c>
      <c r="D223" s="134" t="s">
        <v>368</v>
      </c>
      <c r="E223" s="246">
        <f>(G223/F223)*100</f>
        <v>56.76153352310581</v>
      </c>
      <c r="F223" s="185">
        <v>412775</v>
      </c>
      <c r="G223" s="185">
        <v>234297.42</v>
      </c>
      <c r="H223" s="306"/>
      <c r="I223" s="306"/>
      <c r="J223" s="306"/>
      <c r="K223" s="306"/>
      <c r="L223" s="306"/>
      <c r="M223" s="306"/>
    </row>
    <row r="224" spans="1:13" ht="18" customHeight="1">
      <c r="A224" s="140"/>
      <c r="B224" s="140"/>
      <c r="C224" s="140">
        <v>4270</v>
      </c>
      <c r="D224" s="134" t="s">
        <v>275</v>
      </c>
      <c r="E224" s="246">
        <f>(G224/F224)*100</f>
        <v>27.683168316831686</v>
      </c>
      <c r="F224" s="185">
        <v>2525</v>
      </c>
      <c r="G224" s="185">
        <v>699</v>
      </c>
      <c r="H224" s="185"/>
      <c r="I224" s="185"/>
      <c r="J224" s="185"/>
      <c r="K224" s="185"/>
      <c r="L224" s="185"/>
      <c r="M224" s="185"/>
    </row>
    <row r="225" spans="1:13" ht="18" customHeight="1">
      <c r="A225" s="140"/>
      <c r="B225" s="140"/>
      <c r="C225" s="140">
        <v>4280</v>
      </c>
      <c r="D225" s="134" t="s">
        <v>340</v>
      </c>
      <c r="E225" s="246">
        <f>(G225/F225)*100</f>
        <v>26.666666666666668</v>
      </c>
      <c r="F225" s="185">
        <v>600</v>
      </c>
      <c r="G225" s="185">
        <v>160</v>
      </c>
      <c r="H225" s="185"/>
      <c r="I225" s="185"/>
      <c r="J225" s="185"/>
      <c r="K225" s="185"/>
      <c r="L225" s="185"/>
      <c r="M225" s="185"/>
    </row>
    <row r="226" spans="1:239" s="280" customFormat="1" ht="18" customHeight="1">
      <c r="A226" s="140"/>
      <c r="B226" s="140"/>
      <c r="C226" s="140">
        <v>4300</v>
      </c>
      <c r="D226" s="134" t="s">
        <v>265</v>
      </c>
      <c r="E226" s="246">
        <f>(G226/F226)*100</f>
        <v>24.239016393442622</v>
      </c>
      <c r="F226" s="185">
        <v>3050</v>
      </c>
      <c r="G226" s="185">
        <v>739.29</v>
      </c>
      <c r="H226" s="185"/>
      <c r="I226" s="185"/>
      <c r="J226" s="185"/>
      <c r="K226" s="185"/>
      <c r="L226" s="185"/>
      <c r="M226" s="185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HX226" s="278"/>
      <c r="HY226" s="278"/>
      <c r="HZ226" s="278"/>
      <c r="IA226" s="278"/>
      <c r="IB226" s="278"/>
      <c r="IC226" s="278"/>
      <c r="ID226" s="278"/>
      <c r="IE226" s="278"/>
    </row>
    <row r="227" spans="1:239" s="280" customFormat="1" ht="19.5" customHeight="1">
      <c r="A227" s="140"/>
      <c r="B227" s="140"/>
      <c r="C227" s="140">
        <v>4440</v>
      </c>
      <c r="D227" s="134" t="s">
        <v>354</v>
      </c>
      <c r="E227" s="246">
        <f>(G227/F227)*100</f>
        <v>76.10294117647058</v>
      </c>
      <c r="F227" s="185">
        <v>13600</v>
      </c>
      <c r="G227" s="185">
        <v>10350</v>
      </c>
      <c r="H227" s="185"/>
      <c r="I227" s="185"/>
      <c r="J227" s="185"/>
      <c r="K227" s="185"/>
      <c r="L227" s="185"/>
      <c r="M227" s="185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  <c r="AA227" s="278"/>
      <c r="AB227" s="278"/>
      <c r="AC227" s="278"/>
      <c r="HX227" s="278"/>
      <c r="HY227" s="278"/>
      <c r="HZ227" s="278"/>
      <c r="IA227" s="278"/>
      <c r="IB227" s="278"/>
      <c r="IC227" s="278"/>
      <c r="ID227" s="278"/>
      <c r="IE227" s="278"/>
    </row>
    <row r="228" spans="1:13" ht="19.5" customHeight="1">
      <c r="A228" s="140"/>
      <c r="B228" s="140"/>
      <c r="C228" s="140">
        <v>4740</v>
      </c>
      <c r="D228" s="134" t="s">
        <v>369</v>
      </c>
      <c r="E228" s="246">
        <f>(G228/F228)*100</f>
        <v>0</v>
      </c>
      <c r="F228" s="185">
        <v>500</v>
      </c>
      <c r="G228" s="185">
        <v>0</v>
      </c>
      <c r="H228" s="185"/>
      <c r="I228" s="185"/>
      <c r="J228" s="185"/>
      <c r="K228" s="185"/>
      <c r="L228" s="185"/>
      <c r="M228" s="185"/>
    </row>
    <row r="229" spans="1:13" ht="19.5" customHeight="1">
      <c r="A229" s="140"/>
      <c r="B229" s="140"/>
      <c r="C229" s="140">
        <v>4750</v>
      </c>
      <c r="D229" s="134" t="s">
        <v>308</v>
      </c>
      <c r="E229" s="246">
        <f>(G229/F229)*100</f>
        <v>5.2</v>
      </c>
      <c r="F229" s="185">
        <v>1000</v>
      </c>
      <c r="G229" s="185">
        <v>52</v>
      </c>
      <c r="H229" s="185"/>
      <c r="I229" s="185"/>
      <c r="J229" s="185"/>
      <c r="K229" s="185"/>
      <c r="L229" s="185"/>
      <c r="M229" s="185"/>
    </row>
    <row r="230" spans="1:13" ht="19.5" customHeight="1">
      <c r="A230" s="140"/>
      <c r="B230" s="140"/>
      <c r="C230" s="140">
        <v>6060</v>
      </c>
      <c r="D230" s="134" t="s">
        <v>370</v>
      </c>
      <c r="E230" s="246">
        <f>(G230/F230)*100</f>
        <v>0</v>
      </c>
      <c r="F230" s="185">
        <v>5800</v>
      </c>
      <c r="G230" s="185">
        <v>0</v>
      </c>
      <c r="H230" s="185"/>
      <c r="I230" s="185"/>
      <c r="J230" s="185"/>
      <c r="K230" s="185"/>
      <c r="L230" s="185"/>
      <c r="M230" s="185"/>
    </row>
    <row r="231" spans="1:13" ht="18" customHeight="1">
      <c r="A231" s="137"/>
      <c r="B231" s="137">
        <v>80195</v>
      </c>
      <c r="C231" s="137"/>
      <c r="D231" s="138" t="s">
        <v>40</v>
      </c>
      <c r="E231" s="248">
        <f>(G231/F231)*100</f>
        <v>80.00475269331363</v>
      </c>
      <c r="F231" s="181">
        <f>SUM(F232,F233,F234,F235,F236)</f>
        <v>138027</v>
      </c>
      <c r="G231" s="181">
        <f>SUM(G232,G233,G234,G235,G236)</f>
        <v>110428.16</v>
      </c>
      <c r="H231" s="181">
        <f>SUM(H232,H233,H234,H235,H236)</f>
        <v>0</v>
      </c>
      <c r="I231" s="181">
        <f>SUM(I232,I233,I234,I235,I236)</f>
        <v>0</v>
      </c>
      <c r="J231" s="181">
        <f>SUM(J232,J233,J234,J235,J236)</f>
        <v>13700</v>
      </c>
      <c r="K231" s="181">
        <f>SUM(K232,K233,K234,K235,K236)</f>
        <v>0</v>
      </c>
      <c r="L231" s="181">
        <f>SUM(L232,L233,L234,L235,L236)</f>
        <v>0</v>
      </c>
      <c r="M231" s="181">
        <f>SUM(M232,M233,M234,M235,M236)</f>
        <v>0</v>
      </c>
    </row>
    <row r="232" spans="1:13" ht="15.75" customHeight="1">
      <c r="A232" s="140"/>
      <c r="B232" s="140"/>
      <c r="C232" s="140">
        <v>2510</v>
      </c>
      <c r="D232" s="134" t="s">
        <v>363</v>
      </c>
      <c r="E232" s="246">
        <f>(G232/F232)*100</f>
        <v>69.70233674227275</v>
      </c>
      <c r="F232" s="185">
        <v>17503</v>
      </c>
      <c r="G232" s="306">
        <f>J232</f>
        <v>12200</v>
      </c>
      <c r="H232" s="306"/>
      <c r="I232" s="306"/>
      <c r="J232" s="185">
        <v>12200</v>
      </c>
      <c r="K232" s="306"/>
      <c r="L232" s="306"/>
      <c r="M232" s="306"/>
    </row>
    <row r="233" spans="1:13" ht="34.5" customHeight="1">
      <c r="A233" s="140"/>
      <c r="B233" s="140"/>
      <c r="C233" s="140">
        <v>2820</v>
      </c>
      <c r="D233" s="134" t="s">
        <v>371</v>
      </c>
      <c r="E233" s="246">
        <f>(G233/F233)*100</f>
        <v>50</v>
      </c>
      <c r="F233" s="185">
        <v>3000</v>
      </c>
      <c r="G233" s="306">
        <f>J233</f>
        <v>1500</v>
      </c>
      <c r="H233" s="306"/>
      <c r="I233" s="306"/>
      <c r="J233" s="185">
        <v>1500</v>
      </c>
      <c r="K233" s="306"/>
      <c r="L233" s="306"/>
      <c r="M233" s="306"/>
    </row>
    <row r="234" spans="1:13" ht="18" customHeight="1">
      <c r="A234" s="140"/>
      <c r="B234" s="140"/>
      <c r="C234" s="140">
        <v>4210</v>
      </c>
      <c r="D234" s="134" t="s">
        <v>272</v>
      </c>
      <c r="E234" s="246">
        <f>(G234/F234)*100</f>
        <v>51.634385964912276</v>
      </c>
      <c r="F234" s="185">
        <v>5700</v>
      </c>
      <c r="G234" s="185">
        <v>2943.16</v>
      </c>
      <c r="H234" s="306"/>
      <c r="I234" s="306"/>
      <c r="J234" s="306"/>
      <c r="K234" s="306"/>
      <c r="L234" s="306"/>
      <c r="M234" s="306"/>
    </row>
    <row r="235" spans="1:13" ht="18" customHeight="1">
      <c r="A235" s="140"/>
      <c r="B235" s="140"/>
      <c r="C235" s="140">
        <v>4300</v>
      </c>
      <c r="D235" s="134" t="s">
        <v>366</v>
      </c>
      <c r="E235" s="246">
        <f>(G235/F235)*100</f>
        <v>0</v>
      </c>
      <c r="F235" s="185">
        <v>4300</v>
      </c>
      <c r="G235" s="185">
        <v>0</v>
      </c>
      <c r="H235" s="306"/>
      <c r="I235" s="306"/>
      <c r="J235" s="306"/>
      <c r="K235" s="306"/>
      <c r="L235" s="306"/>
      <c r="M235" s="306"/>
    </row>
    <row r="236" spans="1:13" ht="15.75" customHeight="1">
      <c r="A236" s="357"/>
      <c r="B236" s="357"/>
      <c r="C236" s="140">
        <v>4440</v>
      </c>
      <c r="D236" s="134" t="s">
        <v>304</v>
      </c>
      <c r="E236" s="246">
        <f>(G236/F236)*100</f>
        <v>87.2223875599866</v>
      </c>
      <c r="F236" s="185">
        <v>107524</v>
      </c>
      <c r="G236" s="185">
        <v>93785</v>
      </c>
      <c r="H236" s="185"/>
      <c r="I236" s="185"/>
      <c r="J236" s="185"/>
      <c r="K236" s="185"/>
      <c r="L236" s="185"/>
      <c r="M236" s="185"/>
    </row>
    <row r="237" spans="1:13" ht="19.5" customHeight="1">
      <c r="A237" s="360"/>
      <c r="B237" s="360"/>
      <c r="C237" s="333"/>
      <c r="D237" s="334"/>
      <c r="E237" s="334"/>
      <c r="F237" s="334"/>
      <c r="G237" s="335"/>
      <c r="H237" s="335"/>
      <c r="I237" s="335"/>
      <c r="J237" s="335"/>
      <c r="K237" s="335"/>
      <c r="L237" s="335"/>
      <c r="M237" s="340" t="s">
        <v>276</v>
      </c>
    </row>
    <row r="238" spans="1:13" ht="18" customHeight="1">
      <c r="A238" s="136">
        <v>851</v>
      </c>
      <c r="B238" s="136"/>
      <c r="C238" s="136"/>
      <c r="D238" s="49" t="s">
        <v>239</v>
      </c>
      <c r="E238" s="300">
        <f>(G238/F238)*100</f>
        <v>43.37626774193548</v>
      </c>
      <c r="F238" s="178">
        <f>+F239+F247</f>
        <v>310000</v>
      </c>
      <c r="G238" s="178">
        <f>+G239+G247</f>
        <v>134466.43</v>
      </c>
      <c r="H238" s="178">
        <f>+H239+H247</f>
        <v>34103.06</v>
      </c>
      <c r="I238" s="178">
        <f>+I239+I247</f>
        <v>3106.0299999999997</v>
      </c>
      <c r="J238" s="178">
        <f>+J239+J247</f>
        <v>42440</v>
      </c>
      <c r="K238" s="178">
        <f>+K239+K247</f>
        <v>0</v>
      </c>
      <c r="L238" s="178">
        <f>+L239+L247</f>
        <v>0</v>
      </c>
      <c r="M238" s="178">
        <f>+M239+M247</f>
        <v>0</v>
      </c>
    </row>
    <row r="239" spans="1:13" ht="18" customHeight="1">
      <c r="A239" s="317"/>
      <c r="B239" s="317">
        <v>85153</v>
      </c>
      <c r="C239" s="317"/>
      <c r="D239" s="361" t="s">
        <v>372</v>
      </c>
      <c r="E239" s="248">
        <f>(G239/F239)*100</f>
        <v>25.886524822695034</v>
      </c>
      <c r="F239" s="362">
        <f>SUM(F240:F246)</f>
        <v>70500</v>
      </c>
      <c r="G239" s="362">
        <f>SUM(G240:G246)</f>
        <v>18250</v>
      </c>
      <c r="H239" s="362">
        <f>SUM(H240:H246)</f>
        <v>0</v>
      </c>
      <c r="I239" s="362">
        <f>SUM(I240:I246)</f>
        <v>0</v>
      </c>
      <c r="J239" s="362">
        <f>SUM(J240:J246)</f>
        <v>18250</v>
      </c>
      <c r="K239" s="362">
        <f>SUM(K240:K246)</f>
        <v>0</v>
      </c>
      <c r="L239" s="362">
        <f>SUM(L240:L246)</f>
        <v>0</v>
      </c>
      <c r="M239" s="362">
        <f>SUM(M240:M246)</f>
        <v>0</v>
      </c>
    </row>
    <row r="240" spans="1:13" ht="30" customHeight="1">
      <c r="A240" s="313"/>
      <c r="B240" s="313"/>
      <c r="C240" s="313">
        <v>2820</v>
      </c>
      <c r="D240" s="363" t="s">
        <v>373</v>
      </c>
      <c r="E240" s="246">
        <f>(G240/F240)*100</f>
        <v>60</v>
      </c>
      <c r="F240" s="364">
        <v>20000</v>
      </c>
      <c r="G240" s="306">
        <f>J240</f>
        <v>12000</v>
      </c>
      <c r="H240" s="306"/>
      <c r="I240" s="306"/>
      <c r="J240" s="316">
        <v>12000</v>
      </c>
      <c r="K240" s="306"/>
      <c r="L240" s="306"/>
      <c r="M240" s="306"/>
    </row>
    <row r="241" spans="1:13" ht="34.5" customHeight="1">
      <c r="A241" s="313"/>
      <c r="B241" s="313"/>
      <c r="C241" s="313">
        <v>2830</v>
      </c>
      <c r="D241" s="363" t="s">
        <v>374</v>
      </c>
      <c r="E241" s="246">
        <f>(G241/F241)*100</f>
        <v>31.25</v>
      </c>
      <c r="F241" s="364">
        <v>20000</v>
      </c>
      <c r="G241" s="306">
        <f>J241</f>
        <v>6250</v>
      </c>
      <c r="H241" s="306"/>
      <c r="I241" s="306"/>
      <c r="J241" s="316">
        <v>6250</v>
      </c>
      <c r="K241" s="306"/>
      <c r="L241" s="306"/>
      <c r="M241" s="306"/>
    </row>
    <row r="242" spans="1:13" ht="18" customHeight="1">
      <c r="A242" s="313"/>
      <c r="B242" s="313"/>
      <c r="C242" s="313">
        <v>4170</v>
      </c>
      <c r="D242" s="363" t="s">
        <v>292</v>
      </c>
      <c r="E242" s="246">
        <f>(G242/F242)*100</f>
        <v>0</v>
      </c>
      <c r="F242" s="364">
        <v>10000</v>
      </c>
      <c r="G242" s="306">
        <v>0</v>
      </c>
      <c r="H242" s="316"/>
      <c r="I242" s="306"/>
      <c r="J242" s="306"/>
      <c r="K242" s="306"/>
      <c r="L242" s="306"/>
      <c r="M242" s="306"/>
    </row>
    <row r="243" spans="1:13" ht="18" customHeight="1">
      <c r="A243" s="313"/>
      <c r="B243" s="313"/>
      <c r="C243" s="313">
        <v>4210</v>
      </c>
      <c r="D243" s="365" t="s">
        <v>272</v>
      </c>
      <c r="E243" s="246">
        <f>(G243/F243)*100</f>
        <v>0</v>
      </c>
      <c r="F243" s="364">
        <v>4000</v>
      </c>
      <c r="G243" s="316">
        <v>0</v>
      </c>
      <c r="H243" s="306"/>
      <c r="I243" s="306"/>
      <c r="J243" s="306"/>
      <c r="K243" s="306"/>
      <c r="L243" s="306"/>
      <c r="M243" s="306"/>
    </row>
    <row r="244" spans="1:13" ht="18" customHeight="1">
      <c r="A244" s="313"/>
      <c r="B244" s="313"/>
      <c r="C244" s="313">
        <v>4300</v>
      </c>
      <c r="D244" s="365" t="s">
        <v>265</v>
      </c>
      <c r="E244" s="246">
        <f>(G244/F244)*100</f>
        <v>0</v>
      </c>
      <c r="F244" s="364">
        <v>13000</v>
      </c>
      <c r="G244" s="316">
        <v>0</v>
      </c>
      <c r="H244" s="306"/>
      <c r="I244" s="306"/>
      <c r="J244" s="306"/>
      <c r="K244" s="306"/>
      <c r="L244" s="306"/>
      <c r="M244" s="306"/>
    </row>
    <row r="245" spans="1:13" ht="18" customHeight="1">
      <c r="A245" s="313"/>
      <c r="B245" s="313"/>
      <c r="C245" s="313">
        <v>4410</v>
      </c>
      <c r="D245" s="365" t="s">
        <v>301</v>
      </c>
      <c r="E245" s="246">
        <f>(G245/F245)*100</f>
        <v>0</v>
      </c>
      <c r="F245" s="364">
        <v>1500</v>
      </c>
      <c r="G245" s="316">
        <v>0</v>
      </c>
      <c r="H245" s="306"/>
      <c r="I245" s="306"/>
      <c r="J245" s="306"/>
      <c r="K245" s="306"/>
      <c r="L245" s="306"/>
      <c r="M245" s="306"/>
    </row>
    <row r="246" spans="1:13" ht="19.5" customHeight="1">
      <c r="A246" s="313"/>
      <c r="B246" s="313"/>
      <c r="C246" s="313">
        <v>4700</v>
      </c>
      <c r="D246" s="366" t="s">
        <v>375</v>
      </c>
      <c r="E246" s="246">
        <f>(G246/F246)*100</f>
        <v>0</v>
      </c>
      <c r="F246" s="364">
        <v>2000</v>
      </c>
      <c r="G246" s="316">
        <v>0</v>
      </c>
      <c r="H246" s="306"/>
      <c r="I246" s="306"/>
      <c r="J246" s="306"/>
      <c r="K246" s="306"/>
      <c r="L246" s="306"/>
      <c r="M246" s="306"/>
    </row>
    <row r="247" spans="1:13" ht="18" customHeight="1">
      <c r="A247" s="317"/>
      <c r="B247" s="317">
        <v>85154</v>
      </c>
      <c r="C247" s="317"/>
      <c r="D247" s="361" t="s">
        <v>376</v>
      </c>
      <c r="E247" s="248">
        <f>(G247/F247)*100</f>
        <v>48.52460542797494</v>
      </c>
      <c r="F247" s="362">
        <f>SUM(F248:F262)</f>
        <v>239500</v>
      </c>
      <c r="G247" s="362">
        <f>SUM(G248:G262)</f>
        <v>116216.43</v>
      </c>
      <c r="H247" s="362">
        <f>SUM(H248:H262)</f>
        <v>34103.06</v>
      </c>
      <c r="I247" s="362">
        <f>SUM(I248:I262)</f>
        <v>3106.0299999999997</v>
      </c>
      <c r="J247" s="362">
        <f>SUM(J248:J262)</f>
        <v>24190</v>
      </c>
      <c r="K247" s="362">
        <f>SUM(K248:K262)</f>
        <v>0</v>
      </c>
      <c r="L247" s="362">
        <f>SUM(L248:L262)</f>
        <v>0</v>
      </c>
      <c r="M247" s="362">
        <f>SUM(M248:M262)</f>
        <v>0</v>
      </c>
    </row>
    <row r="248" spans="1:13" ht="33.75" customHeight="1">
      <c r="A248" s="313"/>
      <c r="B248" s="313"/>
      <c r="C248" s="313">
        <v>2310</v>
      </c>
      <c r="D248" s="365" t="s">
        <v>377</v>
      </c>
      <c r="E248" s="246">
        <f>(G248/F248)*100</f>
        <v>39.6</v>
      </c>
      <c r="F248" s="364">
        <v>15000</v>
      </c>
      <c r="G248" s="306">
        <f>J248</f>
        <v>5940</v>
      </c>
      <c r="H248" s="306"/>
      <c r="I248" s="306"/>
      <c r="J248" s="316">
        <v>5940</v>
      </c>
      <c r="K248" s="306"/>
      <c r="L248" s="306"/>
      <c r="M248" s="306"/>
    </row>
    <row r="249" spans="1:13" ht="31.5" customHeight="1">
      <c r="A249" s="313"/>
      <c r="B249" s="313"/>
      <c r="C249" s="313">
        <v>2820</v>
      </c>
      <c r="D249" s="363" t="s">
        <v>373</v>
      </c>
      <c r="E249" s="246">
        <f>(G249/F249)*100</f>
        <v>60</v>
      </c>
      <c r="F249" s="364">
        <v>20000</v>
      </c>
      <c r="G249" s="306">
        <f>J249</f>
        <v>12000</v>
      </c>
      <c r="H249" s="306"/>
      <c r="I249" s="306"/>
      <c r="J249" s="316">
        <v>12000</v>
      </c>
      <c r="K249" s="306"/>
      <c r="L249" s="306"/>
      <c r="M249" s="306"/>
    </row>
    <row r="250" spans="1:13" ht="34.5" customHeight="1">
      <c r="A250" s="313"/>
      <c r="B250" s="313"/>
      <c r="C250" s="313">
        <v>2830</v>
      </c>
      <c r="D250" s="363" t="s">
        <v>378</v>
      </c>
      <c r="E250" s="246">
        <f>(G250/F250)*100</f>
        <v>20.833333333333336</v>
      </c>
      <c r="F250" s="364">
        <v>30000</v>
      </c>
      <c r="G250" s="306">
        <f>J250</f>
        <v>6250</v>
      </c>
      <c r="H250" s="306"/>
      <c r="I250" s="306"/>
      <c r="J250" s="316">
        <v>6250</v>
      </c>
      <c r="K250" s="306"/>
      <c r="L250" s="306"/>
      <c r="M250" s="306"/>
    </row>
    <row r="251" spans="1:13" ht="18" customHeight="1">
      <c r="A251" s="313"/>
      <c r="B251" s="313"/>
      <c r="C251" s="313">
        <v>4110</v>
      </c>
      <c r="D251" s="365" t="s">
        <v>289</v>
      </c>
      <c r="E251" s="246">
        <f>(G251/F251)*100</f>
        <v>41.889384615384614</v>
      </c>
      <c r="F251" s="364">
        <v>6500</v>
      </c>
      <c r="G251" s="306">
        <f>I251</f>
        <v>2722.81</v>
      </c>
      <c r="H251" s="306"/>
      <c r="I251" s="316">
        <v>2722.81</v>
      </c>
      <c r="J251" s="306"/>
      <c r="K251" s="306"/>
      <c r="L251" s="306"/>
      <c r="M251" s="306"/>
    </row>
    <row r="252" spans="1:13" ht="18" customHeight="1">
      <c r="A252" s="313"/>
      <c r="B252" s="313"/>
      <c r="C252" s="313">
        <v>4120</v>
      </c>
      <c r="D252" s="365" t="s">
        <v>290</v>
      </c>
      <c r="E252" s="246">
        <f>(G252/F252)*100</f>
        <v>47.9025</v>
      </c>
      <c r="F252" s="364">
        <v>800</v>
      </c>
      <c r="G252" s="306">
        <f>I252</f>
        <v>383.22</v>
      </c>
      <c r="H252" s="306"/>
      <c r="I252" s="316">
        <v>383.22</v>
      </c>
      <c r="J252" s="306"/>
      <c r="K252" s="306"/>
      <c r="L252" s="306"/>
      <c r="M252" s="306"/>
    </row>
    <row r="253" spans="1:13" ht="18" customHeight="1">
      <c r="A253" s="313"/>
      <c r="B253" s="313"/>
      <c r="C253" s="313">
        <v>4170</v>
      </c>
      <c r="D253" s="365" t="s">
        <v>292</v>
      </c>
      <c r="E253" s="246">
        <f>(G253/F253)*100</f>
        <v>48.71865714285714</v>
      </c>
      <c r="F253" s="364">
        <v>70000</v>
      </c>
      <c r="G253" s="306">
        <f>H253</f>
        <v>34103.06</v>
      </c>
      <c r="H253" s="316">
        <v>34103.06</v>
      </c>
      <c r="I253" s="306"/>
      <c r="J253" s="306"/>
      <c r="K253" s="306"/>
      <c r="L253" s="306"/>
      <c r="M253" s="306"/>
    </row>
    <row r="254" spans="1:13" ht="18" customHeight="1">
      <c r="A254" s="313"/>
      <c r="B254" s="313"/>
      <c r="C254" s="313">
        <v>4210</v>
      </c>
      <c r="D254" s="365" t="s">
        <v>285</v>
      </c>
      <c r="E254" s="246">
        <f>(G254/F254)*100</f>
        <v>92.75922580645161</v>
      </c>
      <c r="F254" s="364">
        <v>31000</v>
      </c>
      <c r="G254" s="316">
        <v>28755.36</v>
      </c>
      <c r="H254" s="306"/>
      <c r="I254" s="306"/>
      <c r="J254" s="306"/>
      <c r="K254" s="306"/>
      <c r="L254" s="306"/>
      <c r="M254" s="306"/>
    </row>
    <row r="255" spans="1:13" ht="18" customHeight="1">
      <c r="A255" s="313"/>
      <c r="B255" s="313"/>
      <c r="C255" s="313">
        <v>4260</v>
      </c>
      <c r="D255" s="365" t="s">
        <v>339</v>
      </c>
      <c r="E255" s="246">
        <f>(G255/F255)*100</f>
        <v>99.14500000000001</v>
      </c>
      <c r="F255" s="364">
        <v>1000</v>
      </c>
      <c r="G255" s="316">
        <v>991.45</v>
      </c>
      <c r="H255" s="306"/>
      <c r="I255" s="306"/>
      <c r="J255" s="306"/>
      <c r="K255" s="306"/>
      <c r="L255" s="306"/>
      <c r="M255" s="306"/>
    </row>
    <row r="256" spans="1:13" ht="18" customHeight="1">
      <c r="A256" s="367"/>
      <c r="B256" s="367"/>
      <c r="C256" s="313">
        <v>4300</v>
      </c>
      <c r="D256" s="365" t="s">
        <v>265</v>
      </c>
      <c r="E256" s="246">
        <f>(G256/F256)*100</f>
        <v>35.68601398601399</v>
      </c>
      <c r="F256" s="364">
        <v>51480</v>
      </c>
      <c r="G256" s="316">
        <v>18371.16</v>
      </c>
      <c r="H256" s="306"/>
      <c r="I256" s="306"/>
      <c r="J256" s="306"/>
      <c r="K256" s="306"/>
      <c r="L256" s="306"/>
      <c r="M256" s="306"/>
    </row>
    <row r="257" spans="1:13" ht="18" customHeight="1">
      <c r="A257" s="367"/>
      <c r="B257" s="367"/>
      <c r="C257" s="313">
        <v>4350</v>
      </c>
      <c r="D257" s="365" t="s">
        <v>296</v>
      </c>
      <c r="E257" s="246">
        <f>(G257/F257)*100</f>
        <v>32.167</v>
      </c>
      <c r="F257" s="364">
        <v>1000</v>
      </c>
      <c r="G257" s="316">
        <v>321.67</v>
      </c>
      <c r="H257" s="306"/>
      <c r="I257" s="306"/>
      <c r="J257" s="306"/>
      <c r="K257" s="306"/>
      <c r="L257" s="306"/>
      <c r="M257" s="306"/>
    </row>
    <row r="258" spans="1:13" ht="19.5" customHeight="1">
      <c r="A258" s="367"/>
      <c r="B258" s="367"/>
      <c r="C258" s="313">
        <v>4370</v>
      </c>
      <c r="D258" s="366" t="s">
        <v>341</v>
      </c>
      <c r="E258" s="246">
        <f>(G258/F258)*100</f>
        <v>55.93469696969697</v>
      </c>
      <c r="F258" s="364">
        <v>6600</v>
      </c>
      <c r="G258" s="316">
        <v>3691.69</v>
      </c>
      <c r="H258" s="306"/>
      <c r="I258" s="306"/>
      <c r="J258" s="306"/>
      <c r="K258" s="306"/>
      <c r="L258" s="306"/>
      <c r="M258" s="306"/>
    </row>
    <row r="259" spans="1:13" ht="18" customHeight="1">
      <c r="A259" s="367"/>
      <c r="B259" s="367"/>
      <c r="C259" s="313">
        <v>4410</v>
      </c>
      <c r="D259" s="365" t="s">
        <v>301</v>
      </c>
      <c r="E259" s="246">
        <f>(G259/F259)*100</f>
        <v>34.327999999999996</v>
      </c>
      <c r="F259" s="364">
        <v>2000</v>
      </c>
      <c r="G259" s="316">
        <v>686.56</v>
      </c>
      <c r="H259" s="306"/>
      <c r="I259" s="306"/>
      <c r="J259" s="306"/>
      <c r="K259" s="306"/>
      <c r="L259" s="306"/>
      <c r="M259" s="306"/>
    </row>
    <row r="260" spans="1:13" ht="18" customHeight="1">
      <c r="A260" s="367"/>
      <c r="B260" s="367"/>
      <c r="C260" s="313">
        <v>4430</v>
      </c>
      <c r="D260" s="365" t="s">
        <v>303</v>
      </c>
      <c r="E260" s="246">
        <f>(G260/F260)*100</f>
        <v>100</v>
      </c>
      <c r="F260" s="364">
        <v>920</v>
      </c>
      <c r="G260" s="316">
        <v>920</v>
      </c>
      <c r="H260" s="306"/>
      <c r="I260" s="306"/>
      <c r="J260" s="306"/>
      <c r="K260" s="306"/>
      <c r="L260" s="306"/>
      <c r="M260" s="306"/>
    </row>
    <row r="261" spans="1:13" ht="19.5" customHeight="1">
      <c r="A261" s="367"/>
      <c r="B261" s="367"/>
      <c r="C261" s="313">
        <v>4700</v>
      </c>
      <c r="D261" s="363" t="s">
        <v>379</v>
      </c>
      <c r="E261" s="246">
        <f>(G261/F261)*100</f>
        <v>34</v>
      </c>
      <c r="F261" s="364">
        <v>3000</v>
      </c>
      <c r="G261" s="316">
        <v>1020</v>
      </c>
      <c r="H261" s="306"/>
      <c r="I261" s="306"/>
      <c r="J261" s="306"/>
      <c r="K261" s="306"/>
      <c r="L261" s="306"/>
      <c r="M261" s="306"/>
    </row>
    <row r="262" spans="1:13" ht="19.5" customHeight="1">
      <c r="A262" s="367"/>
      <c r="B262" s="367"/>
      <c r="C262" s="313">
        <v>4740</v>
      </c>
      <c r="D262" s="368" t="s">
        <v>369</v>
      </c>
      <c r="E262" s="246">
        <f>(G262/F262)*100</f>
        <v>29.725</v>
      </c>
      <c r="F262" s="364">
        <v>200</v>
      </c>
      <c r="G262" s="316">
        <v>59.45</v>
      </c>
      <c r="H262" s="306"/>
      <c r="I262" s="306"/>
      <c r="J262" s="306"/>
      <c r="K262" s="306"/>
      <c r="L262" s="306"/>
      <c r="M262" s="306"/>
    </row>
    <row r="263" spans="1:13" ht="18" customHeight="1">
      <c r="A263" s="136">
        <v>852</v>
      </c>
      <c r="B263" s="136"/>
      <c r="C263" s="136"/>
      <c r="D263" s="369" t="s">
        <v>197</v>
      </c>
      <c r="E263" s="300">
        <f>(G263/F263)*100</f>
        <v>49.96763996666165</v>
      </c>
      <c r="F263" s="370">
        <f>SUM(F264,F267,F274,F296,F309)</f>
        <v>2855281.36</v>
      </c>
      <c r="G263" s="370">
        <f>SUM(G264,G267,G274,G296,G309)</f>
        <v>1426716.7100000002</v>
      </c>
      <c r="H263" s="370">
        <f>SUM(H264,H267,H274,H296,H309)</f>
        <v>419663.93000000005</v>
      </c>
      <c r="I263" s="370">
        <f>SUM(I264,I267,I274,I296,I309)</f>
        <v>65590.92</v>
      </c>
      <c r="J263" s="370">
        <f>SUM(J264,J267,J274,J296,J309)</f>
        <v>6300</v>
      </c>
      <c r="K263" s="370">
        <f>SUM(K264,K267,K274,K296,K309)</f>
        <v>0</v>
      </c>
      <c r="L263" s="370">
        <f>SUM(L264,L267,L274,L296,L309)</f>
        <v>0</v>
      </c>
      <c r="M263" s="370">
        <f>SUM(M264,M267,M274,M296,M309)</f>
        <v>0</v>
      </c>
    </row>
    <row r="264" spans="1:13" ht="19.5" customHeight="1">
      <c r="A264" s="137"/>
      <c r="B264" s="137">
        <v>85214</v>
      </c>
      <c r="C264" s="137"/>
      <c r="D264" s="371" t="s">
        <v>380</v>
      </c>
      <c r="E264" s="248">
        <f>(G264/F264)*100</f>
        <v>47.965296182869174</v>
      </c>
      <c r="F264" s="372">
        <f>F265+F266</f>
        <v>701602.36</v>
      </c>
      <c r="G264" s="372">
        <f>G265+G266</f>
        <v>336525.65</v>
      </c>
      <c r="H264" s="372">
        <f>H265+H266</f>
        <v>0</v>
      </c>
      <c r="I264" s="372">
        <f>I265+I266</f>
        <v>0</v>
      </c>
      <c r="J264" s="372">
        <f>J265+J266</f>
        <v>0</v>
      </c>
      <c r="K264" s="372">
        <f>K265+K266</f>
        <v>0</v>
      </c>
      <c r="L264" s="372">
        <f>L265+L266</f>
        <v>0</v>
      </c>
      <c r="M264" s="372">
        <f>M265+M266</f>
        <v>0</v>
      </c>
    </row>
    <row r="265" spans="1:13" ht="18" customHeight="1">
      <c r="A265" s="137"/>
      <c r="B265" s="140"/>
      <c r="C265" s="140">
        <v>3110</v>
      </c>
      <c r="D265" s="368" t="s">
        <v>381</v>
      </c>
      <c r="E265" s="246">
        <f>(G265/F265)*100</f>
        <v>49.683946731490266</v>
      </c>
      <c r="F265" s="364">
        <v>481602.36</v>
      </c>
      <c r="G265" s="185">
        <v>239279.06</v>
      </c>
      <c r="H265" s="306"/>
      <c r="I265" s="306"/>
      <c r="J265" s="306"/>
      <c r="K265" s="306"/>
      <c r="L265" s="306"/>
      <c r="M265" s="306"/>
    </row>
    <row r="266" spans="1:13" ht="18" customHeight="1">
      <c r="A266" s="137"/>
      <c r="B266" s="140"/>
      <c r="C266" s="140">
        <v>4330</v>
      </c>
      <c r="D266" s="368" t="s">
        <v>382</v>
      </c>
      <c r="E266" s="246">
        <f>(G266/F266)*100</f>
        <v>44.20299545454545</v>
      </c>
      <c r="F266" s="364">
        <v>220000</v>
      </c>
      <c r="G266" s="185">
        <v>97246.59</v>
      </c>
      <c r="H266" s="306"/>
      <c r="I266" s="306"/>
      <c r="J266" s="306"/>
      <c r="K266" s="306"/>
      <c r="L266" s="306"/>
      <c r="M266" s="306"/>
    </row>
    <row r="267" spans="1:13" ht="18" customHeight="1">
      <c r="A267" s="137"/>
      <c r="B267" s="137">
        <v>85215</v>
      </c>
      <c r="C267" s="137"/>
      <c r="D267" s="371" t="s">
        <v>383</v>
      </c>
      <c r="E267" s="248">
        <f>(G267/F267)*100</f>
        <v>48.60362952701366</v>
      </c>
      <c r="F267" s="372">
        <f>SUM(F268:F272)</f>
        <v>505300</v>
      </c>
      <c r="G267" s="372">
        <f>SUM(G268:G272)</f>
        <v>245594.14</v>
      </c>
      <c r="H267" s="372">
        <f>SUM(H268:H272)</f>
        <v>0</v>
      </c>
      <c r="I267" s="372">
        <f>SUM(I268:I272)</f>
        <v>0</v>
      </c>
      <c r="J267" s="372">
        <f>SUM(J268:J272)</f>
        <v>0</v>
      </c>
      <c r="K267" s="372">
        <f>SUM(K268:K272)</f>
        <v>0</v>
      </c>
      <c r="L267" s="372">
        <f>SUM(L268:L272)</f>
        <v>0</v>
      </c>
      <c r="M267" s="372">
        <f>SUM(M268:M272)</f>
        <v>0</v>
      </c>
    </row>
    <row r="268" spans="1:13" ht="18" customHeight="1">
      <c r="A268" s="137"/>
      <c r="B268" s="140"/>
      <c r="C268" s="140">
        <v>3110</v>
      </c>
      <c r="D268" s="368" t="s">
        <v>384</v>
      </c>
      <c r="E268" s="246">
        <f>(G268/F268)*100</f>
        <v>48.892028</v>
      </c>
      <c r="F268" s="364">
        <v>500000</v>
      </c>
      <c r="G268" s="185">
        <v>244460.14</v>
      </c>
      <c r="H268" s="306"/>
      <c r="I268" s="306"/>
      <c r="J268" s="306"/>
      <c r="K268" s="306"/>
      <c r="L268" s="306"/>
      <c r="M268" s="306"/>
    </row>
    <row r="269" spans="1:13" ht="18" customHeight="1">
      <c r="A269" s="137"/>
      <c r="B269" s="140"/>
      <c r="C269" s="140">
        <v>4300</v>
      </c>
      <c r="D269" s="368" t="s">
        <v>265</v>
      </c>
      <c r="E269" s="246">
        <f>(G269/F269)*100</f>
        <v>0</v>
      </c>
      <c r="F269" s="364">
        <v>4012</v>
      </c>
      <c r="G269" s="185">
        <v>0</v>
      </c>
      <c r="H269" s="306"/>
      <c r="I269" s="306"/>
      <c r="J269" s="306"/>
      <c r="K269" s="306"/>
      <c r="L269" s="306"/>
      <c r="M269" s="306"/>
    </row>
    <row r="270" spans="1:13" ht="18" customHeight="1">
      <c r="A270" s="137"/>
      <c r="B270" s="140"/>
      <c r="C270" s="140">
        <v>4410</v>
      </c>
      <c r="D270" s="368" t="s">
        <v>301</v>
      </c>
      <c r="E270" s="246">
        <f>(G270/F270)*100</f>
        <v>28.000000000000004</v>
      </c>
      <c r="F270" s="364">
        <v>200</v>
      </c>
      <c r="G270" s="185">
        <v>56</v>
      </c>
      <c r="H270" s="306"/>
      <c r="I270" s="306"/>
      <c r="J270" s="306"/>
      <c r="K270" s="306"/>
      <c r="L270" s="306"/>
      <c r="M270" s="306"/>
    </row>
    <row r="271" spans="1:13" ht="19.5" customHeight="1">
      <c r="A271" s="137"/>
      <c r="B271" s="140"/>
      <c r="C271" s="140">
        <v>4700</v>
      </c>
      <c r="D271" s="373" t="s">
        <v>379</v>
      </c>
      <c r="E271" s="246">
        <f>(G271/F271)*100</f>
        <v>98.33333333333333</v>
      </c>
      <c r="F271" s="364">
        <v>600</v>
      </c>
      <c r="G271" s="185">
        <v>590</v>
      </c>
      <c r="H271" s="306"/>
      <c r="I271" s="306"/>
      <c r="J271" s="306"/>
      <c r="K271" s="306"/>
      <c r="L271" s="306"/>
      <c r="M271" s="306"/>
    </row>
    <row r="272" spans="1:13" ht="19.5" customHeight="1">
      <c r="A272" s="137"/>
      <c r="B272" s="140"/>
      <c r="C272" s="140">
        <v>4750</v>
      </c>
      <c r="D272" s="368" t="s">
        <v>308</v>
      </c>
      <c r="E272" s="246">
        <f>(G272/F272)*100</f>
        <v>100</v>
      </c>
      <c r="F272" s="364">
        <v>488</v>
      </c>
      <c r="G272" s="185">
        <v>488</v>
      </c>
      <c r="H272" s="306"/>
      <c r="I272" s="306"/>
      <c r="J272" s="306"/>
      <c r="K272" s="306"/>
      <c r="L272" s="306"/>
      <c r="M272" s="306"/>
    </row>
    <row r="273" spans="1:13" ht="19.5" customHeight="1">
      <c r="A273" s="332"/>
      <c r="B273" s="333"/>
      <c r="C273" s="333"/>
      <c r="D273" s="334"/>
      <c r="E273" s="334"/>
      <c r="F273" s="334"/>
      <c r="G273" s="335"/>
      <c r="H273" s="336"/>
      <c r="I273" s="336"/>
      <c r="J273" s="336"/>
      <c r="K273" s="336"/>
      <c r="L273" s="336"/>
      <c r="M273" s="340" t="s">
        <v>276</v>
      </c>
    </row>
    <row r="274" spans="1:13" ht="18" customHeight="1">
      <c r="A274" s="137"/>
      <c r="B274" s="137">
        <v>85219</v>
      </c>
      <c r="C274" s="137"/>
      <c r="D274" s="138" t="s">
        <v>385</v>
      </c>
      <c r="E274" s="248">
        <f>(G274/F274)*100</f>
        <v>50.296944354475116</v>
      </c>
      <c r="F274" s="181">
        <f>SUM(F275:F295)</f>
        <v>929329</v>
      </c>
      <c r="G274" s="181">
        <f>SUM(G275:G295)</f>
        <v>467424.09</v>
      </c>
      <c r="H274" s="181">
        <f>SUM(H275:H295)</f>
        <v>323991.57</v>
      </c>
      <c r="I274" s="181">
        <f>SUM(I275:I295)</f>
        <v>51317.92</v>
      </c>
      <c r="J274" s="181">
        <f>SUM(J275:J295)</f>
        <v>0</v>
      </c>
      <c r="K274" s="181">
        <f>SUM(K275:K295)</f>
        <v>0</v>
      </c>
      <c r="L274" s="181">
        <f>SUM(L275:L295)</f>
        <v>0</v>
      </c>
      <c r="M274" s="181">
        <f>SUM(M275:M295)</f>
        <v>0</v>
      </c>
    </row>
    <row r="275" spans="1:13" ht="18" customHeight="1">
      <c r="A275" s="140"/>
      <c r="B275" s="140"/>
      <c r="C275" s="140">
        <v>4010</v>
      </c>
      <c r="D275" s="59" t="s">
        <v>337</v>
      </c>
      <c r="E275" s="246">
        <f>(G275/F275)*100</f>
        <v>44.65144284646229</v>
      </c>
      <c r="F275" s="185">
        <v>611257</v>
      </c>
      <c r="G275" s="306">
        <f>H275</f>
        <v>272935.07</v>
      </c>
      <c r="H275" s="185">
        <v>272935.07</v>
      </c>
      <c r="I275" s="306"/>
      <c r="J275" s="306"/>
      <c r="K275" s="306"/>
      <c r="L275" s="306"/>
      <c r="M275" s="306"/>
    </row>
    <row r="276" spans="1:13" ht="18" customHeight="1">
      <c r="A276" s="140"/>
      <c r="B276" s="140"/>
      <c r="C276" s="140">
        <v>4040</v>
      </c>
      <c r="D276" s="59" t="s">
        <v>288</v>
      </c>
      <c r="E276" s="246">
        <f>(G276/F276)*100</f>
        <v>99.99933055638203</v>
      </c>
      <c r="F276" s="185">
        <v>40332</v>
      </c>
      <c r="G276" s="306">
        <f>H276</f>
        <v>40331.73</v>
      </c>
      <c r="H276" s="185">
        <v>40331.73</v>
      </c>
      <c r="I276" s="306"/>
      <c r="J276" s="306"/>
      <c r="K276" s="306"/>
      <c r="L276" s="306"/>
      <c r="M276" s="306"/>
    </row>
    <row r="277" spans="1:13" ht="18" customHeight="1">
      <c r="A277" s="140"/>
      <c r="B277" s="140"/>
      <c r="C277" s="140">
        <v>4110</v>
      </c>
      <c r="D277" s="59" t="s">
        <v>289</v>
      </c>
      <c r="E277" s="246">
        <f>(G277/F277)*100</f>
        <v>44.39549621363093</v>
      </c>
      <c r="F277" s="185">
        <v>100360</v>
      </c>
      <c r="G277" s="306">
        <f>I277</f>
        <v>44555.32</v>
      </c>
      <c r="H277" s="306"/>
      <c r="I277" s="185">
        <v>44555.32</v>
      </c>
      <c r="J277" s="306"/>
      <c r="K277" s="306"/>
      <c r="L277" s="306"/>
      <c r="M277" s="306"/>
    </row>
    <row r="278" spans="1:13" ht="18" customHeight="1">
      <c r="A278" s="140"/>
      <c r="B278" s="140"/>
      <c r="C278" s="140">
        <v>4120</v>
      </c>
      <c r="D278" s="59" t="s">
        <v>290</v>
      </c>
      <c r="E278" s="246">
        <f>(G278/F278)*100</f>
        <v>42.85551330798479</v>
      </c>
      <c r="F278" s="185">
        <v>15780</v>
      </c>
      <c r="G278" s="306">
        <f>I278</f>
        <v>6762.6</v>
      </c>
      <c r="H278" s="306"/>
      <c r="I278" s="185">
        <v>6762.6</v>
      </c>
      <c r="J278" s="306"/>
      <c r="K278" s="306"/>
      <c r="L278" s="306"/>
      <c r="M278" s="306"/>
    </row>
    <row r="279" spans="1:13" ht="18" customHeight="1">
      <c r="A279" s="140"/>
      <c r="B279" s="140"/>
      <c r="C279" s="140">
        <v>4170</v>
      </c>
      <c r="D279" s="59" t="s">
        <v>386</v>
      </c>
      <c r="E279" s="246">
        <f>(G279/F279)*100</f>
        <v>87.19325203252033</v>
      </c>
      <c r="F279" s="185">
        <v>12300</v>
      </c>
      <c r="G279" s="306">
        <f>H279</f>
        <v>10724.77</v>
      </c>
      <c r="H279" s="185">
        <v>10724.77</v>
      </c>
      <c r="I279" s="306"/>
      <c r="J279" s="306"/>
      <c r="K279" s="306"/>
      <c r="L279" s="306"/>
      <c r="M279" s="306"/>
    </row>
    <row r="280" spans="1:13" ht="18" customHeight="1">
      <c r="A280" s="140"/>
      <c r="B280" s="140"/>
      <c r="C280" s="140">
        <v>4210</v>
      </c>
      <c r="D280" s="59" t="s">
        <v>318</v>
      </c>
      <c r="E280" s="246">
        <f>(G280/F280)*100</f>
        <v>93.10828042328042</v>
      </c>
      <c r="F280" s="185">
        <v>37800</v>
      </c>
      <c r="G280" s="185">
        <v>35194.93</v>
      </c>
      <c r="H280" s="306"/>
      <c r="I280" s="306"/>
      <c r="J280" s="306"/>
      <c r="K280" s="306"/>
      <c r="L280" s="306"/>
      <c r="M280" s="306"/>
    </row>
    <row r="281" spans="1:13" ht="18" customHeight="1">
      <c r="A281" s="140"/>
      <c r="B281" s="140"/>
      <c r="C281" s="140">
        <v>4260</v>
      </c>
      <c r="D281" s="59" t="s">
        <v>339</v>
      </c>
      <c r="E281" s="246">
        <f>(G281/F281)*100</f>
        <v>53.261</v>
      </c>
      <c r="F281" s="185">
        <v>18000</v>
      </c>
      <c r="G281" s="185">
        <v>9586.98</v>
      </c>
      <c r="H281" s="306"/>
      <c r="I281" s="306"/>
      <c r="J281" s="306"/>
      <c r="K281" s="306"/>
      <c r="L281" s="306"/>
      <c r="M281" s="306"/>
    </row>
    <row r="282" spans="1:13" ht="18" customHeight="1">
      <c r="A282" s="140"/>
      <c r="B282" s="140"/>
      <c r="C282" s="140">
        <v>4270</v>
      </c>
      <c r="D282" s="59" t="s">
        <v>275</v>
      </c>
      <c r="E282" s="246">
        <f>(G282/F282)*100</f>
        <v>0</v>
      </c>
      <c r="F282" s="185">
        <v>12300</v>
      </c>
      <c r="G282" s="185">
        <v>0</v>
      </c>
      <c r="H282" s="306"/>
      <c r="I282" s="306"/>
      <c r="J282" s="306"/>
      <c r="K282" s="306"/>
      <c r="L282" s="306"/>
      <c r="M282" s="306"/>
    </row>
    <row r="283" spans="1:13" ht="18" customHeight="1">
      <c r="A283" s="140"/>
      <c r="B283" s="140"/>
      <c r="C283" s="140">
        <v>4280</v>
      </c>
      <c r="D283" s="59" t="s">
        <v>321</v>
      </c>
      <c r="E283" s="246">
        <f>(G283/F283)*100</f>
        <v>100</v>
      </c>
      <c r="F283" s="185">
        <v>478</v>
      </c>
      <c r="G283" s="185">
        <v>478</v>
      </c>
      <c r="H283" s="306"/>
      <c r="I283" s="306"/>
      <c r="J283" s="306"/>
      <c r="K283" s="306"/>
      <c r="L283" s="306"/>
      <c r="M283" s="306"/>
    </row>
    <row r="284" spans="1:13" ht="18" customHeight="1">
      <c r="A284" s="140"/>
      <c r="B284" s="140"/>
      <c r="C284" s="140">
        <v>4300</v>
      </c>
      <c r="D284" s="59" t="s">
        <v>265</v>
      </c>
      <c r="E284" s="246">
        <f>(G284/F284)*100</f>
        <v>65.3606803844113</v>
      </c>
      <c r="F284" s="185">
        <v>33922</v>
      </c>
      <c r="G284" s="185">
        <v>22171.65</v>
      </c>
      <c r="H284" s="306"/>
      <c r="I284" s="306"/>
      <c r="J284" s="306"/>
      <c r="K284" s="306"/>
      <c r="L284" s="306"/>
      <c r="M284" s="306"/>
    </row>
    <row r="285" spans="1:13" ht="18" customHeight="1">
      <c r="A285" s="140"/>
      <c r="B285" s="140"/>
      <c r="C285" s="140">
        <v>4350</v>
      </c>
      <c r="D285" s="59" t="s">
        <v>296</v>
      </c>
      <c r="E285" s="246">
        <f>(G285/F285)*100</f>
        <v>56.49444444444445</v>
      </c>
      <c r="F285" s="185">
        <v>1800</v>
      </c>
      <c r="G285" s="185">
        <v>1016.9</v>
      </c>
      <c r="H285" s="306"/>
      <c r="I285" s="306"/>
      <c r="J285" s="306"/>
      <c r="K285" s="306"/>
      <c r="L285" s="306"/>
      <c r="M285" s="306"/>
    </row>
    <row r="286" spans="1:13" ht="19.5" customHeight="1">
      <c r="A286" s="140"/>
      <c r="B286" s="140"/>
      <c r="C286" s="140">
        <v>4360</v>
      </c>
      <c r="D286" s="59" t="s">
        <v>387</v>
      </c>
      <c r="E286" s="246">
        <f>(G286/F286)*100</f>
        <v>74.13928571428572</v>
      </c>
      <c r="F286" s="185">
        <v>1400</v>
      </c>
      <c r="G286" s="185">
        <v>1037.95</v>
      </c>
      <c r="H286" s="306"/>
      <c r="I286" s="306"/>
      <c r="J286" s="306"/>
      <c r="K286" s="306"/>
      <c r="L286" s="306"/>
      <c r="M286" s="306"/>
    </row>
    <row r="287" spans="1:13" ht="19.5" customHeight="1">
      <c r="A287" s="140"/>
      <c r="B287" s="140"/>
      <c r="C287" s="140">
        <v>4370</v>
      </c>
      <c r="D287" s="59" t="s">
        <v>298</v>
      </c>
      <c r="E287" s="246">
        <f>(G287/F287)*100</f>
        <v>14.360666666666667</v>
      </c>
      <c r="F287" s="185">
        <v>6000</v>
      </c>
      <c r="G287" s="185">
        <v>861.64</v>
      </c>
      <c r="H287" s="306"/>
      <c r="I287" s="306"/>
      <c r="J287" s="306"/>
      <c r="K287" s="306"/>
      <c r="L287" s="306"/>
      <c r="M287" s="306"/>
    </row>
    <row r="288" spans="1:13" ht="18" customHeight="1">
      <c r="A288" s="140"/>
      <c r="B288" s="140"/>
      <c r="C288" s="140">
        <v>4410</v>
      </c>
      <c r="D288" s="59" t="s">
        <v>388</v>
      </c>
      <c r="E288" s="246">
        <f>(G288/F288)*100</f>
        <v>46.5492</v>
      </c>
      <c r="F288" s="185">
        <v>5000</v>
      </c>
      <c r="G288" s="185">
        <v>2327.46</v>
      </c>
      <c r="H288" s="306"/>
      <c r="I288" s="306"/>
      <c r="J288" s="306"/>
      <c r="K288" s="306"/>
      <c r="L288" s="306"/>
      <c r="M288" s="306"/>
    </row>
    <row r="289" spans="1:13" ht="18" customHeight="1">
      <c r="A289" s="140"/>
      <c r="B289" s="140"/>
      <c r="C289" s="140">
        <v>4420</v>
      </c>
      <c r="D289" s="59" t="s">
        <v>389</v>
      </c>
      <c r="E289" s="246">
        <f>(G289/F289)*100</f>
        <v>0</v>
      </c>
      <c r="F289" s="185">
        <v>1200</v>
      </c>
      <c r="G289" s="185">
        <v>0</v>
      </c>
      <c r="H289" s="306"/>
      <c r="I289" s="306"/>
      <c r="J289" s="306"/>
      <c r="K289" s="306"/>
      <c r="L289" s="306"/>
      <c r="M289" s="306"/>
    </row>
    <row r="290" spans="1:13" ht="18" customHeight="1">
      <c r="A290" s="140"/>
      <c r="B290" s="140"/>
      <c r="C290" s="140">
        <v>4430</v>
      </c>
      <c r="D290" s="59" t="s">
        <v>303</v>
      </c>
      <c r="E290" s="246">
        <f>(G290/F290)*100</f>
        <v>51.222606924643586</v>
      </c>
      <c r="F290" s="185">
        <v>4910</v>
      </c>
      <c r="G290" s="185">
        <v>2515.03</v>
      </c>
      <c r="H290" s="306"/>
      <c r="I290" s="306"/>
      <c r="J290" s="306"/>
      <c r="K290" s="306"/>
      <c r="L290" s="306"/>
      <c r="M290" s="306"/>
    </row>
    <row r="291" spans="1:13" ht="15.75" customHeight="1">
      <c r="A291" s="140"/>
      <c r="B291" s="140"/>
      <c r="C291" s="140">
        <v>4440</v>
      </c>
      <c r="D291" s="59" t="s">
        <v>304</v>
      </c>
      <c r="E291" s="246">
        <f>(G291/F291)*100</f>
        <v>78.37805</v>
      </c>
      <c r="F291" s="185">
        <v>20000</v>
      </c>
      <c r="G291" s="185">
        <v>15675.61</v>
      </c>
      <c r="H291" s="306"/>
      <c r="I291" s="306"/>
      <c r="J291" s="306"/>
      <c r="K291" s="306"/>
      <c r="L291" s="306"/>
      <c r="M291" s="306"/>
    </row>
    <row r="292" spans="1:13" ht="15.75" customHeight="1">
      <c r="A292" s="140"/>
      <c r="B292" s="140"/>
      <c r="C292" s="140">
        <v>4580</v>
      </c>
      <c r="D292" s="59" t="s">
        <v>120</v>
      </c>
      <c r="E292" s="246">
        <f>(G292/F292)*100</f>
        <v>99.94827586206897</v>
      </c>
      <c r="F292" s="185">
        <v>290</v>
      </c>
      <c r="G292" s="185">
        <v>289.85</v>
      </c>
      <c r="H292" s="306"/>
      <c r="I292" s="306"/>
      <c r="J292" s="306"/>
      <c r="K292" s="306"/>
      <c r="L292" s="306"/>
      <c r="M292" s="306"/>
    </row>
    <row r="293" spans="1:13" ht="19.5" customHeight="1">
      <c r="A293" s="140"/>
      <c r="B293" s="140"/>
      <c r="C293" s="140">
        <v>4700</v>
      </c>
      <c r="D293" s="59" t="s">
        <v>379</v>
      </c>
      <c r="E293" s="246">
        <f>(G293/F293)*100</f>
        <v>12.812499999999998</v>
      </c>
      <c r="F293" s="185">
        <v>3200</v>
      </c>
      <c r="G293" s="185">
        <v>410</v>
      </c>
      <c r="H293" s="306"/>
      <c r="I293" s="306"/>
      <c r="J293" s="306"/>
      <c r="K293" s="306"/>
      <c r="L293" s="306"/>
      <c r="M293" s="306"/>
    </row>
    <row r="294" spans="1:13" ht="19.5" customHeight="1">
      <c r="A294" s="140"/>
      <c r="B294" s="140"/>
      <c r="C294" s="140">
        <v>4740</v>
      </c>
      <c r="D294" s="59" t="s">
        <v>390</v>
      </c>
      <c r="E294" s="246">
        <f>(G294/F294)*100</f>
        <v>23.18</v>
      </c>
      <c r="F294" s="185">
        <v>2000</v>
      </c>
      <c r="G294" s="185">
        <v>463.6</v>
      </c>
      <c r="H294" s="306"/>
      <c r="I294" s="306"/>
      <c r="J294" s="306"/>
      <c r="K294" s="306"/>
      <c r="L294" s="306"/>
      <c r="M294" s="306"/>
    </row>
    <row r="295" spans="1:13" ht="15.75" customHeight="1">
      <c r="A295" s="140"/>
      <c r="B295" s="140"/>
      <c r="C295" s="140">
        <v>4750</v>
      </c>
      <c r="D295" s="59" t="s">
        <v>391</v>
      </c>
      <c r="E295" s="246">
        <f>(G295/F295)*100</f>
        <v>8.5</v>
      </c>
      <c r="F295" s="185">
        <v>1000</v>
      </c>
      <c r="G295" s="185">
        <v>85</v>
      </c>
      <c r="H295" s="306"/>
      <c r="I295" s="306"/>
      <c r="J295" s="306"/>
      <c r="K295" s="306"/>
      <c r="L295" s="306"/>
      <c r="M295" s="306"/>
    </row>
    <row r="296" spans="1:13" ht="15.75" customHeight="1">
      <c r="A296" s="137"/>
      <c r="B296" s="137">
        <v>85228</v>
      </c>
      <c r="C296" s="137"/>
      <c r="D296" s="351" t="s">
        <v>155</v>
      </c>
      <c r="E296" s="248">
        <f>(G296/F296)*100</f>
        <v>52.48512617950407</v>
      </c>
      <c r="F296" s="181">
        <f>SUM(F297:F308)</f>
        <v>227850</v>
      </c>
      <c r="G296" s="181">
        <f>SUM(G297:G308)</f>
        <v>119587.36000000002</v>
      </c>
      <c r="H296" s="181">
        <f>SUM(H297:H308)</f>
        <v>95672.36000000002</v>
      </c>
      <c r="I296" s="181">
        <f>SUM(I297:I308)</f>
        <v>14273</v>
      </c>
      <c r="J296" s="181">
        <f>SUM(J297:J308)</f>
        <v>0</v>
      </c>
      <c r="K296" s="181">
        <f>SUM(K297:K308)</f>
        <v>0</v>
      </c>
      <c r="L296" s="181">
        <f>SUM(L297:L308)</f>
        <v>0</v>
      </c>
      <c r="M296" s="181">
        <f>SUM(M297:M308)</f>
        <v>0</v>
      </c>
    </row>
    <row r="297" spans="1:13" ht="15.75" customHeight="1">
      <c r="A297" s="349"/>
      <c r="B297" s="349"/>
      <c r="C297" s="349">
        <v>3020</v>
      </c>
      <c r="D297" s="374" t="s">
        <v>392</v>
      </c>
      <c r="E297" s="246">
        <f>(G297/F297)*100</f>
        <v>100</v>
      </c>
      <c r="F297" s="252">
        <v>340</v>
      </c>
      <c r="G297" s="252">
        <v>340</v>
      </c>
      <c r="H297" s="252"/>
      <c r="I297" s="252"/>
      <c r="J297" s="252"/>
      <c r="K297" s="181"/>
      <c r="L297" s="181"/>
      <c r="M297" s="181"/>
    </row>
    <row r="298" spans="1:13" ht="18" customHeight="1">
      <c r="A298" s="140"/>
      <c r="B298" s="140"/>
      <c r="C298" s="140">
        <v>4010</v>
      </c>
      <c r="D298" s="352" t="s">
        <v>287</v>
      </c>
      <c r="E298" s="246">
        <f>(G298/F298)*100</f>
        <v>49.33616523772409</v>
      </c>
      <c r="F298" s="185">
        <v>153960</v>
      </c>
      <c r="G298" s="306">
        <f>H298</f>
        <v>75957.96</v>
      </c>
      <c r="H298" s="185">
        <v>75957.96</v>
      </c>
      <c r="I298" s="306"/>
      <c r="J298" s="306"/>
      <c r="K298" s="306"/>
      <c r="L298" s="306"/>
      <c r="M298" s="306"/>
    </row>
    <row r="299" spans="1:13" ht="18" customHeight="1">
      <c r="A299" s="140"/>
      <c r="B299" s="140"/>
      <c r="C299" s="140">
        <v>4040</v>
      </c>
      <c r="D299" s="352" t="s">
        <v>288</v>
      </c>
      <c r="E299" s="246">
        <f>(G299/F299)*100</f>
        <v>90.71614035087718</v>
      </c>
      <c r="F299" s="185">
        <v>11400</v>
      </c>
      <c r="G299" s="306">
        <f>H299</f>
        <v>10341.64</v>
      </c>
      <c r="H299" s="185">
        <v>10341.64</v>
      </c>
      <c r="I299" s="306"/>
      <c r="J299" s="306"/>
      <c r="K299" s="306"/>
      <c r="L299" s="306"/>
      <c r="M299" s="306"/>
    </row>
    <row r="300" spans="1:13" ht="18" customHeight="1">
      <c r="A300" s="140"/>
      <c r="B300" s="140"/>
      <c r="C300" s="140">
        <v>4110</v>
      </c>
      <c r="D300" s="352" t="s">
        <v>289</v>
      </c>
      <c r="E300" s="246">
        <f>(G300/F300)*100</f>
        <v>44.07530465949821</v>
      </c>
      <c r="F300" s="185">
        <v>27900</v>
      </c>
      <c r="G300" s="306">
        <f>I300</f>
        <v>12297.01</v>
      </c>
      <c r="H300" s="306"/>
      <c r="I300" s="185">
        <v>12297.01</v>
      </c>
      <c r="J300" s="306"/>
      <c r="K300" s="306"/>
      <c r="L300" s="306"/>
      <c r="M300" s="306"/>
    </row>
    <row r="301" spans="1:13" ht="18" customHeight="1">
      <c r="A301" s="140"/>
      <c r="B301" s="140"/>
      <c r="C301" s="140">
        <v>4120</v>
      </c>
      <c r="D301" s="352" t="s">
        <v>290</v>
      </c>
      <c r="E301" s="246">
        <f>(G301/F301)*100</f>
        <v>45.01116173120729</v>
      </c>
      <c r="F301" s="185">
        <v>4390</v>
      </c>
      <c r="G301" s="306">
        <f>I301</f>
        <v>1975.99</v>
      </c>
      <c r="H301" s="306"/>
      <c r="I301" s="185">
        <v>1975.99</v>
      </c>
      <c r="J301" s="306"/>
      <c r="K301" s="306"/>
      <c r="L301" s="306"/>
      <c r="M301" s="306"/>
    </row>
    <row r="302" spans="1:13" ht="18" customHeight="1">
      <c r="A302" s="140"/>
      <c r="B302" s="140"/>
      <c r="C302" s="140">
        <v>4170</v>
      </c>
      <c r="D302" s="352" t="s">
        <v>292</v>
      </c>
      <c r="E302" s="246">
        <f>(G302/F302)*100</f>
        <v>57.150975609756095</v>
      </c>
      <c r="F302" s="185">
        <v>16400</v>
      </c>
      <c r="G302" s="306">
        <f>H302</f>
        <v>9372.76</v>
      </c>
      <c r="H302" s="185">
        <v>9372.76</v>
      </c>
      <c r="I302" s="306"/>
      <c r="J302" s="306"/>
      <c r="K302" s="306"/>
      <c r="L302" s="306"/>
      <c r="M302" s="306"/>
    </row>
    <row r="303" spans="1:13" ht="18" customHeight="1">
      <c r="A303" s="140"/>
      <c r="B303" s="140"/>
      <c r="C303" s="140">
        <v>4210</v>
      </c>
      <c r="D303" s="352" t="s">
        <v>272</v>
      </c>
      <c r="E303" s="246">
        <f>(G303/F303)*100</f>
        <v>99.67843137254903</v>
      </c>
      <c r="F303" s="185">
        <v>510</v>
      </c>
      <c r="G303" s="185">
        <v>508.36</v>
      </c>
      <c r="H303" s="306"/>
      <c r="I303" s="306"/>
      <c r="J303" s="306"/>
      <c r="K303" s="306"/>
      <c r="L303" s="306"/>
      <c r="M303" s="306"/>
    </row>
    <row r="304" spans="1:13" ht="18" customHeight="1">
      <c r="A304" s="140"/>
      <c r="B304" s="140"/>
      <c r="C304" s="140">
        <v>4280</v>
      </c>
      <c r="D304" s="352" t="s">
        <v>340</v>
      </c>
      <c r="E304" s="246">
        <f>(G304/F304)*100</f>
        <v>78.46153846153847</v>
      </c>
      <c r="F304" s="185">
        <v>390</v>
      </c>
      <c r="G304" s="185">
        <v>306</v>
      </c>
      <c r="H304" s="306"/>
      <c r="I304" s="306"/>
      <c r="J304" s="306"/>
      <c r="K304" s="306"/>
      <c r="L304" s="306"/>
      <c r="M304" s="306"/>
    </row>
    <row r="305" spans="1:13" ht="18" customHeight="1">
      <c r="A305" s="140"/>
      <c r="B305" s="140"/>
      <c r="C305" s="140">
        <v>4300</v>
      </c>
      <c r="D305" s="352" t="s">
        <v>366</v>
      </c>
      <c r="E305" s="246">
        <f>(G305/F305)*100</f>
        <v>99.24634146341464</v>
      </c>
      <c r="F305" s="185">
        <v>820</v>
      </c>
      <c r="G305" s="185">
        <v>813.82</v>
      </c>
      <c r="H305" s="306"/>
      <c r="I305" s="306"/>
      <c r="J305" s="306"/>
      <c r="K305" s="306"/>
      <c r="L305" s="306"/>
      <c r="M305" s="306"/>
    </row>
    <row r="306" spans="1:13" ht="19.5" customHeight="1">
      <c r="A306" s="140"/>
      <c r="B306" s="140"/>
      <c r="C306" s="140">
        <v>4360</v>
      </c>
      <c r="D306" s="134" t="s">
        <v>360</v>
      </c>
      <c r="E306" s="246">
        <f>(G306/F306)*100</f>
        <v>76.46527777777777</v>
      </c>
      <c r="F306" s="185">
        <v>1440</v>
      </c>
      <c r="G306" s="185">
        <v>1101.1</v>
      </c>
      <c r="H306" s="306"/>
      <c r="I306" s="306"/>
      <c r="J306" s="306"/>
      <c r="K306" s="306"/>
      <c r="L306" s="306"/>
      <c r="M306" s="306"/>
    </row>
    <row r="307" spans="1:13" ht="18" customHeight="1">
      <c r="A307" s="140"/>
      <c r="B307" s="140"/>
      <c r="C307" s="140">
        <v>4410</v>
      </c>
      <c r="D307" s="352" t="s">
        <v>301</v>
      </c>
      <c r="E307" s="246">
        <f>(G307/F307)*100</f>
        <v>90.82666666666668</v>
      </c>
      <c r="F307" s="185">
        <v>300</v>
      </c>
      <c r="G307" s="185">
        <v>272.48</v>
      </c>
      <c r="H307" s="306"/>
      <c r="I307" s="306"/>
      <c r="J307" s="306"/>
      <c r="K307" s="306"/>
      <c r="L307" s="306"/>
      <c r="M307" s="306"/>
    </row>
    <row r="308" spans="1:13" ht="15.75" customHeight="1">
      <c r="A308" s="140"/>
      <c r="B308" s="140"/>
      <c r="C308" s="140">
        <v>4440</v>
      </c>
      <c r="D308" s="59" t="s">
        <v>304</v>
      </c>
      <c r="E308" s="246">
        <f>(G308/F308)*100</f>
        <v>63.0024</v>
      </c>
      <c r="F308" s="185">
        <v>10000</v>
      </c>
      <c r="G308" s="185">
        <v>6300.24</v>
      </c>
      <c r="H308" s="306"/>
      <c r="I308" s="306"/>
      <c r="J308" s="306"/>
      <c r="K308" s="306"/>
      <c r="L308" s="306"/>
      <c r="M308" s="306"/>
    </row>
    <row r="309" spans="1:13" ht="18" customHeight="1">
      <c r="A309" s="137"/>
      <c r="B309" s="137">
        <v>85295</v>
      </c>
      <c r="C309" s="137"/>
      <c r="D309" s="351" t="s">
        <v>40</v>
      </c>
      <c r="E309" s="248">
        <f>(G309/F309)*100</f>
        <v>52.44003868078176</v>
      </c>
      <c r="F309" s="181">
        <f>SUM(F310:F313)</f>
        <v>491200</v>
      </c>
      <c r="G309" s="181">
        <f>SUM(G310:G313)</f>
        <v>257585.47</v>
      </c>
      <c r="H309" s="181">
        <f>SUM(H310:H313)</f>
        <v>0</v>
      </c>
      <c r="I309" s="181">
        <f>SUM(I310:I313)</f>
        <v>0</v>
      </c>
      <c r="J309" s="181">
        <f>SUM(J310:J313)</f>
        <v>6300</v>
      </c>
      <c r="K309" s="181">
        <f>SUM(K310:K313)</f>
        <v>0</v>
      </c>
      <c r="L309" s="181">
        <f>SUM(L310:L313)</f>
        <v>0</v>
      </c>
      <c r="M309" s="181">
        <f>SUM(M310:M313)</f>
        <v>0</v>
      </c>
    </row>
    <row r="310" spans="1:13" ht="34.5" customHeight="1">
      <c r="A310" s="140"/>
      <c r="B310" s="140"/>
      <c r="C310" s="140">
        <v>2820</v>
      </c>
      <c r="D310" s="352" t="s">
        <v>373</v>
      </c>
      <c r="E310" s="246">
        <f>(G310/F310)*100</f>
        <v>50</v>
      </c>
      <c r="F310" s="185">
        <v>12600</v>
      </c>
      <c r="G310" s="306">
        <f>J310</f>
        <v>6300</v>
      </c>
      <c r="H310" s="306"/>
      <c r="I310" s="375"/>
      <c r="J310" s="306">
        <v>6300</v>
      </c>
      <c r="K310" s="306"/>
      <c r="L310" s="306"/>
      <c r="M310" s="306"/>
    </row>
    <row r="311" spans="1:13" ht="18" customHeight="1">
      <c r="A311" s="140"/>
      <c r="B311" s="140"/>
      <c r="C311" s="140">
        <v>3110</v>
      </c>
      <c r="D311" s="352" t="s">
        <v>381</v>
      </c>
      <c r="E311" s="246">
        <f>(G311/F311)*100</f>
        <v>56.91233179723502</v>
      </c>
      <c r="F311" s="185">
        <v>434000</v>
      </c>
      <c r="G311" s="185">
        <v>246999.52</v>
      </c>
      <c r="H311" s="306"/>
      <c r="I311" s="306"/>
      <c r="J311" s="306"/>
      <c r="K311" s="306"/>
      <c r="L311" s="306"/>
      <c r="M311" s="306"/>
    </row>
    <row r="312" spans="1:13" ht="18" customHeight="1">
      <c r="A312" s="140"/>
      <c r="B312" s="140"/>
      <c r="C312" s="140">
        <v>4210</v>
      </c>
      <c r="D312" s="352" t="s">
        <v>272</v>
      </c>
      <c r="E312" s="246">
        <f>(G312/F312)*100</f>
        <v>0.49424157303370786</v>
      </c>
      <c r="F312" s="185">
        <v>35600</v>
      </c>
      <c r="G312" s="185">
        <v>175.95</v>
      </c>
      <c r="H312" s="306"/>
      <c r="I312" s="306"/>
      <c r="J312" s="306"/>
      <c r="K312" s="306"/>
      <c r="L312" s="306"/>
      <c r="M312" s="306"/>
    </row>
    <row r="313" spans="1:13" ht="18" customHeight="1">
      <c r="A313" s="140"/>
      <c r="B313" s="140"/>
      <c r="C313" s="140">
        <v>4300</v>
      </c>
      <c r="D313" s="352" t="s">
        <v>265</v>
      </c>
      <c r="E313" s="246">
        <f>(G313/F313)*100</f>
        <v>45.666666666666664</v>
      </c>
      <c r="F313" s="185">
        <v>9000</v>
      </c>
      <c r="G313" s="185">
        <v>4110</v>
      </c>
      <c r="H313" s="306"/>
      <c r="I313" s="306"/>
      <c r="J313" s="306"/>
      <c r="K313" s="306"/>
      <c r="L313" s="306"/>
      <c r="M313" s="306"/>
    </row>
    <row r="314" spans="1:13" ht="18" customHeight="1">
      <c r="A314" s="333"/>
      <c r="B314" s="333"/>
      <c r="C314" s="333"/>
      <c r="D314" s="376"/>
      <c r="E314" s="376"/>
      <c r="F314" s="376"/>
      <c r="G314" s="335"/>
      <c r="H314" s="336"/>
      <c r="I314" s="336"/>
      <c r="J314" s="336"/>
      <c r="K314" s="336"/>
      <c r="L314" s="336"/>
      <c r="M314" s="336"/>
    </row>
    <row r="315" spans="1:13" ht="18" customHeight="1">
      <c r="A315" s="333"/>
      <c r="B315" s="333"/>
      <c r="C315" s="333"/>
      <c r="D315" s="376"/>
      <c r="E315" s="376"/>
      <c r="F315" s="376"/>
      <c r="G315" s="335"/>
      <c r="H315" s="336"/>
      <c r="I315" s="336"/>
      <c r="J315" s="336"/>
      <c r="K315" s="336"/>
      <c r="L315" s="336"/>
      <c r="M315" s="336"/>
    </row>
    <row r="316" spans="1:13" ht="18" customHeight="1">
      <c r="A316" s="333"/>
      <c r="B316" s="333"/>
      <c r="C316" s="333"/>
      <c r="D316" s="376"/>
      <c r="E316" s="376"/>
      <c r="F316" s="376"/>
      <c r="G316" s="335"/>
      <c r="H316" s="336"/>
      <c r="I316" s="336"/>
      <c r="J316" s="336"/>
      <c r="K316" s="336"/>
      <c r="L316" s="336"/>
      <c r="M316" s="340" t="s">
        <v>276</v>
      </c>
    </row>
    <row r="317" spans="1:13" ht="18" customHeight="1">
      <c r="A317" s="377">
        <v>853</v>
      </c>
      <c r="B317" s="377"/>
      <c r="C317" s="377"/>
      <c r="D317" s="89" t="s">
        <v>157</v>
      </c>
      <c r="E317" s="300">
        <f>(G317/F317)*100</f>
        <v>35.380762226070345</v>
      </c>
      <c r="F317" s="378">
        <f>SUM(F318)</f>
        <v>133976</v>
      </c>
      <c r="G317" s="378">
        <f>SUM(G318)</f>
        <v>47401.73</v>
      </c>
      <c r="H317" s="378">
        <f>SUM(H318)</f>
        <v>23129.93</v>
      </c>
      <c r="I317" s="378">
        <f>SUM(I318)</f>
        <v>3785.05</v>
      </c>
      <c r="J317" s="378">
        <f>SUM(J318)</f>
        <v>0</v>
      </c>
      <c r="K317" s="378">
        <f>SUM(K318)</f>
        <v>0</v>
      </c>
      <c r="L317" s="378">
        <f>SUM(L318)</f>
        <v>0</v>
      </c>
      <c r="M317" s="378">
        <f>SUM(M318)</f>
        <v>0</v>
      </c>
    </row>
    <row r="318" spans="1:13" ht="18" customHeight="1">
      <c r="A318" s="140"/>
      <c r="B318" s="141">
        <v>85395</v>
      </c>
      <c r="C318" s="141"/>
      <c r="D318" s="144" t="s">
        <v>40</v>
      </c>
      <c r="E318" s="248">
        <f>(G318/F318)*100</f>
        <v>35.380762226070345</v>
      </c>
      <c r="F318" s="249">
        <f>SUM(F319:F335)</f>
        <v>133976</v>
      </c>
      <c r="G318" s="249">
        <f>SUM(G319:G335)</f>
        <v>47401.73</v>
      </c>
      <c r="H318" s="249">
        <f>SUM(H319:H335)</f>
        <v>23129.93</v>
      </c>
      <c r="I318" s="249">
        <f>SUM(I319:I335)</f>
        <v>3785.05</v>
      </c>
      <c r="J318" s="249">
        <f>SUM(J319:J335)</f>
        <v>0</v>
      </c>
      <c r="K318" s="249">
        <f>SUM(K319:K335)</f>
        <v>0</v>
      </c>
      <c r="L318" s="249">
        <f>SUM(L319:L335)</f>
        <v>0</v>
      </c>
      <c r="M318" s="249">
        <f>SUM(M319:M335)</f>
        <v>0</v>
      </c>
    </row>
    <row r="319" spans="1:13" ht="34.5" customHeight="1">
      <c r="A319" s="140"/>
      <c r="B319" s="140"/>
      <c r="C319" s="140">
        <v>2838</v>
      </c>
      <c r="D319" s="352" t="s">
        <v>378</v>
      </c>
      <c r="E319" s="246">
        <f>(G319/F319)*100</f>
        <v>0</v>
      </c>
      <c r="F319" s="185">
        <v>7177</v>
      </c>
      <c r="G319" s="185">
        <v>0</v>
      </c>
      <c r="H319" s="306"/>
      <c r="I319" s="306"/>
      <c r="J319" s="306"/>
      <c r="K319" s="306"/>
      <c r="L319" s="306"/>
      <c r="M319" s="306"/>
    </row>
    <row r="320" spans="1:13" ht="34.5" customHeight="1">
      <c r="A320" s="140"/>
      <c r="B320" s="140"/>
      <c r="C320" s="140">
        <v>2839</v>
      </c>
      <c r="D320" s="352" t="s">
        <v>378</v>
      </c>
      <c r="E320" s="246">
        <f>(G320/F320)*100</f>
        <v>0</v>
      </c>
      <c r="F320" s="185">
        <v>423</v>
      </c>
      <c r="G320" s="185">
        <v>0</v>
      </c>
      <c r="H320" s="306"/>
      <c r="I320" s="306"/>
      <c r="J320" s="306"/>
      <c r="K320" s="306"/>
      <c r="L320" s="306"/>
      <c r="M320" s="306"/>
    </row>
    <row r="321" spans="1:13" ht="19.5" customHeight="1">
      <c r="A321" s="140"/>
      <c r="B321" s="140"/>
      <c r="C321" s="140">
        <v>3119</v>
      </c>
      <c r="D321" s="352" t="s">
        <v>393</v>
      </c>
      <c r="E321" s="246">
        <f>(G321/F321)*100</f>
        <v>18.669183527845203</v>
      </c>
      <c r="F321" s="185">
        <v>13397.64</v>
      </c>
      <c r="G321" s="185">
        <v>2501.23</v>
      </c>
      <c r="H321" s="306"/>
      <c r="I321" s="306"/>
      <c r="J321" s="306"/>
      <c r="K321" s="306"/>
      <c r="L321" s="306"/>
      <c r="M321" s="306"/>
    </row>
    <row r="322" spans="1:13" ht="19.5" customHeight="1">
      <c r="A322" s="140"/>
      <c r="B322" s="140"/>
      <c r="C322" s="140">
        <v>4018</v>
      </c>
      <c r="D322" s="352" t="s">
        <v>337</v>
      </c>
      <c r="E322" s="246">
        <f>(G322/F322)*100</f>
        <v>37.28449497843593</v>
      </c>
      <c r="F322" s="185">
        <v>33157</v>
      </c>
      <c r="G322" s="306">
        <f>H322</f>
        <v>12362.42</v>
      </c>
      <c r="H322" s="306">
        <v>12362.42</v>
      </c>
      <c r="I322" s="306"/>
      <c r="J322" s="306"/>
      <c r="K322" s="306"/>
      <c r="L322" s="306"/>
      <c r="M322" s="306"/>
    </row>
    <row r="323" spans="1:13" ht="19.5" customHeight="1">
      <c r="A323" s="140"/>
      <c r="B323" s="140"/>
      <c r="C323" s="140">
        <v>4019</v>
      </c>
      <c r="D323" s="352" t="s">
        <v>337</v>
      </c>
      <c r="E323" s="246">
        <f>(G323/F323)*100</f>
        <v>37.286885245901644</v>
      </c>
      <c r="F323" s="185">
        <v>1952</v>
      </c>
      <c r="G323" s="306">
        <f>H323</f>
        <v>727.84</v>
      </c>
      <c r="H323" s="306">
        <v>727.84</v>
      </c>
      <c r="I323" s="306"/>
      <c r="J323" s="306"/>
      <c r="K323" s="306"/>
      <c r="L323" s="306"/>
      <c r="M323" s="306"/>
    </row>
    <row r="324" spans="1:13" ht="19.5" customHeight="1">
      <c r="A324" s="140"/>
      <c r="B324" s="140"/>
      <c r="C324" s="140">
        <v>4118</v>
      </c>
      <c r="D324" s="352" t="s">
        <v>316</v>
      </c>
      <c r="E324" s="246">
        <f>(G324/F324)*100</f>
        <v>37.69034852546917</v>
      </c>
      <c r="F324" s="185">
        <v>8206</v>
      </c>
      <c r="G324" s="306">
        <f>I324</f>
        <v>3092.87</v>
      </c>
      <c r="H324" s="306"/>
      <c r="I324" s="306">
        <v>3092.87</v>
      </c>
      <c r="J324" s="306"/>
      <c r="K324" s="306"/>
      <c r="L324" s="306"/>
      <c r="M324" s="306"/>
    </row>
    <row r="325" spans="1:13" ht="19.5" customHeight="1">
      <c r="A325" s="140"/>
      <c r="B325" s="140"/>
      <c r="C325" s="140">
        <v>4119</v>
      </c>
      <c r="D325" s="352" t="s">
        <v>316</v>
      </c>
      <c r="E325" s="246">
        <f>(G325/F325)*100</f>
        <v>37.70186335403727</v>
      </c>
      <c r="F325" s="185">
        <v>483</v>
      </c>
      <c r="G325" s="306">
        <f>I325</f>
        <v>182.1</v>
      </c>
      <c r="H325" s="306"/>
      <c r="I325" s="306">
        <v>182.1</v>
      </c>
      <c r="J325" s="306"/>
      <c r="K325" s="306"/>
      <c r="L325" s="306"/>
      <c r="M325" s="306"/>
    </row>
    <row r="326" spans="1:13" ht="19.5" customHeight="1">
      <c r="A326" s="140"/>
      <c r="B326" s="140"/>
      <c r="C326" s="140">
        <v>4128</v>
      </c>
      <c r="D326" s="352" t="s">
        <v>394</v>
      </c>
      <c r="E326" s="246">
        <f>(G326/F326)*100</f>
        <v>37.72278778386845</v>
      </c>
      <c r="F326" s="185">
        <v>1277</v>
      </c>
      <c r="G326" s="306">
        <f>I326</f>
        <v>481.72</v>
      </c>
      <c r="H326" s="306"/>
      <c r="I326" s="306">
        <v>481.72</v>
      </c>
      <c r="J326" s="306"/>
      <c r="K326" s="306"/>
      <c r="L326" s="306"/>
      <c r="M326" s="306"/>
    </row>
    <row r="327" spans="1:13" ht="19.5" customHeight="1">
      <c r="A327" s="140"/>
      <c r="B327" s="140"/>
      <c r="C327" s="140">
        <v>4129</v>
      </c>
      <c r="D327" s="352" t="s">
        <v>394</v>
      </c>
      <c r="E327" s="246">
        <f>(G327/F327)*100</f>
        <v>37.81333333333333</v>
      </c>
      <c r="F327" s="185">
        <v>75</v>
      </c>
      <c r="G327" s="306">
        <f>I327</f>
        <v>28.36</v>
      </c>
      <c r="H327" s="306"/>
      <c r="I327" s="306">
        <v>28.36</v>
      </c>
      <c r="J327" s="306"/>
      <c r="K327" s="306"/>
      <c r="L327" s="306"/>
      <c r="M327" s="306"/>
    </row>
    <row r="328" spans="1:13" ht="19.5" customHeight="1">
      <c r="A328" s="140"/>
      <c r="B328" s="140"/>
      <c r="C328" s="140">
        <v>4178</v>
      </c>
      <c r="D328" s="352" t="s">
        <v>317</v>
      </c>
      <c r="E328" s="246">
        <f>(G328/F328)*100</f>
        <v>40.22152462563102</v>
      </c>
      <c r="F328" s="185">
        <v>23573</v>
      </c>
      <c r="G328" s="185">
        <f>H328</f>
        <v>9481.42</v>
      </c>
      <c r="H328" s="306">
        <v>9481.42</v>
      </c>
      <c r="I328" s="306"/>
      <c r="J328" s="306"/>
      <c r="K328" s="306"/>
      <c r="L328" s="306"/>
      <c r="M328" s="306"/>
    </row>
    <row r="329" spans="1:13" ht="19.5" customHeight="1">
      <c r="A329" s="140"/>
      <c r="B329" s="140"/>
      <c r="C329" s="140">
        <v>4179</v>
      </c>
      <c r="D329" s="352" t="s">
        <v>317</v>
      </c>
      <c r="E329" s="246">
        <f>(G329/F329)*100</f>
        <v>40.21974063400576</v>
      </c>
      <c r="F329" s="185">
        <v>1388</v>
      </c>
      <c r="G329" s="185">
        <f>H329</f>
        <v>558.25</v>
      </c>
      <c r="H329" s="306">
        <v>558.25</v>
      </c>
      <c r="I329" s="306"/>
      <c r="J329" s="306"/>
      <c r="K329" s="306"/>
      <c r="L329" s="306"/>
      <c r="M329" s="306"/>
    </row>
    <row r="330" spans="1:13" ht="19.5" customHeight="1">
      <c r="A330" s="140"/>
      <c r="B330" s="140"/>
      <c r="C330" s="140">
        <v>4218</v>
      </c>
      <c r="D330" s="352" t="s">
        <v>318</v>
      </c>
      <c r="E330" s="246">
        <f>(G330/F330)*100</f>
        <v>67.67122067122068</v>
      </c>
      <c r="F330" s="185">
        <v>20202</v>
      </c>
      <c r="G330" s="185">
        <v>13670.94</v>
      </c>
      <c r="H330" s="306"/>
      <c r="I330" s="306"/>
      <c r="J330" s="306"/>
      <c r="K330" s="306"/>
      <c r="L330" s="306"/>
      <c r="M330" s="306"/>
    </row>
    <row r="331" spans="1:13" ht="19.5" customHeight="1">
      <c r="A331" s="140"/>
      <c r="B331" s="140"/>
      <c r="C331" s="140">
        <v>4219</v>
      </c>
      <c r="D331" s="352" t="s">
        <v>318</v>
      </c>
      <c r="E331" s="246">
        <f>(G331/F331)*100</f>
        <v>67.67084818726038</v>
      </c>
      <c r="F331" s="185">
        <v>1189.36</v>
      </c>
      <c r="G331" s="185">
        <v>804.85</v>
      </c>
      <c r="H331" s="306"/>
      <c r="I331" s="306"/>
      <c r="J331" s="306"/>
      <c r="K331" s="306"/>
      <c r="L331" s="306"/>
      <c r="M331" s="306"/>
    </row>
    <row r="332" spans="1:13" ht="19.5" customHeight="1">
      <c r="A332" s="140"/>
      <c r="B332" s="140"/>
      <c r="C332" s="140">
        <v>4308</v>
      </c>
      <c r="D332" s="352" t="s">
        <v>366</v>
      </c>
      <c r="E332" s="246">
        <f>(G332/F332)*100</f>
        <v>16.523456663941126</v>
      </c>
      <c r="F332" s="185">
        <v>19568</v>
      </c>
      <c r="G332" s="185">
        <v>3233.31</v>
      </c>
      <c r="H332" s="306"/>
      <c r="I332" s="306"/>
      <c r="J332" s="306"/>
      <c r="K332" s="306"/>
      <c r="L332" s="306"/>
      <c r="M332" s="306"/>
    </row>
    <row r="333" spans="1:13" ht="19.5" customHeight="1">
      <c r="A333" s="140"/>
      <c r="B333" s="140"/>
      <c r="C333" s="140">
        <v>4309</v>
      </c>
      <c r="D333" s="352" t="s">
        <v>366</v>
      </c>
      <c r="E333" s="246">
        <f>(G333/F333)*100</f>
        <v>16.52170138888889</v>
      </c>
      <c r="F333" s="185">
        <v>1152</v>
      </c>
      <c r="G333" s="185">
        <v>190.33</v>
      </c>
      <c r="H333" s="306"/>
      <c r="I333" s="306"/>
      <c r="J333" s="306"/>
      <c r="K333" s="306"/>
      <c r="L333" s="306"/>
      <c r="M333" s="306"/>
    </row>
    <row r="334" spans="1:13" ht="19.5" customHeight="1">
      <c r="A334" s="140"/>
      <c r="B334" s="140"/>
      <c r="C334" s="140">
        <v>4418</v>
      </c>
      <c r="D334" s="352" t="s">
        <v>388</v>
      </c>
      <c r="E334" s="246">
        <f>(G334/F334)*100</f>
        <v>11.38795518207283</v>
      </c>
      <c r="F334" s="185">
        <v>714</v>
      </c>
      <c r="G334" s="185">
        <v>81.31</v>
      </c>
      <c r="H334" s="306"/>
      <c r="I334" s="306"/>
      <c r="J334" s="306"/>
      <c r="K334" s="306"/>
      <c r="L334" s="306"/>
      <c r="M334" s="306"/>
    </row>
    <row r="335" spans="1:13" ht="19.5" customHeight="1">
      <c r="A335" s="140"/>
      <c r="B335" s="140"/>
      <c r="C335" s="140">
        <v>4419</v>
      </c>
      <c r="D335" s="352" t="s">
        <v>388</v>
      </c>
      <c r="E335" s="246">
        <f>(G335/F335)*100</f>
        <v>11.380952380952381</v>
      </c>
      <c r="F335" s="185">
        <v>42</v>
      </c>
      <c r="G335" s="185">
        <v>4.78</v>
      </c>
      <c r="H335" s="306"/>
      <c r="I335" s="306"/>
      <c r="J335" s="306"/>
      <c r="K335" s="306"/>
      <c r="L335" s="306"/>
      <c r="M335" s="306"/>
    </row>
    <row r="336" spans="1:13" ht="18" customHeight="1">
      <c r="A336" s="136">
        <v>854</v>
      </c>
      <c r="B336" s="136"/>
      <c r="C336" s="136"/>
      <c r="D336" s="49" t="s">
        <v>240</v>
      </c>
      <c r="E336" s="300">
        <f>(G336/F336)*100</f>
        <v>54.21910148605347</v>
      </c>
      <c r="F336" s="178">
        <f>F337</f>
        <v>139497</v>
      </c>
      <c r="G336" s="178">
        <f>G337</f>
        <v>75634.02</v>
      </c>
      <c r="H336" s="178">
        <f>H337</f>
        <v>0</v>
      </c>
      <c r="I336" s="178">
        <f>I337</f>
        <v>0</v>
      </c>
      <c r="J336" s="178">
        <f>J337</f>
        <v>0</v>
      </c>
      <c r="K336" s="178">
        <f>K337</f>
        <v>0</v>
      </c>
      <c r="L336" s="178">
        <f>L337</f>
        <v>0</v>
      </c>
      <c r="M336" s="178">
        <f>M337</f>
        <v>0</v>
      </c>
    </row>
    <row r="337" spans="1:13" ht="18" customHeight="1">
      <c r="A337" s="137"/>
      <c r="B337" s="137">
        <v>85415</v>
      </c>
      <c r="C337" s="137"/>
      <c r="D337" s="138" t="s">
        <v>163</v>
      </c>
      <c r="E337" s="248">
        <f>(G337/F337)*100</f>
        <v>54.21910148605347</v>
      </c>
      <c r="F337" s="181">
        <f>F338+F339</f>
        <v>139497</v>
      </c>
      <c r="G337" s="181">
        <f>G338+G339</f>
        <v>75634.02</v>
      </c>
      <c r="H337" s="181">
        <f>H338+H339</f>
        <v>0</v>
      </c>
      <c r="I337" s="181">
        <f>I338+I339</f>
        <v>0</v>
      </c>
      <c r="J337" s="181">
        <f>J338+J339</f>
        <v>0</v>
      </c>
      <c r="K337" s="181">
        <f>K338+K339</f>
        <v>0</v>
      </c>
      <c r="L337" s="181">
        <f>L338+L339</f>
        <v>0</v>
      </c>
      <c r="M337" s="181">
        <f>M338+M339</f>
        <v>0</v>
      </c>
    </row>
    <row r="338" spans="1:13" ht="18" customHeight="1">
      <c r="A338" s="140"/>
      <c r="B338" s="140"/>
      <c r="C338" s="140">
        <v>3260</v>
      </c>
      <c r="D338" s="134" t="s">
        <v>395</v>
      </c>
      <c r="E338" s="246">
        <f>(G338/F338)*100</f>
        <v>54.3437636965878</v>
      </c>
      <c r="F338" s="185">
        <v>139177</v>
      </c>
      <c r="G338" s="185">
        <v>75634.02</v>
      </c>
      <c r="H338" s="306"/>
      <c r="I338" s="306"/>
      <c r="J338" s="306"/>
      <c r="K338" s="306"/>
      <c r="L338" s="306"/>
      <c r="M338" s="306"/>
    </row>
    <row r="339" spans="1:13" ht="18" customHeight="1">
      <c r="A339" s="140"/>
      <c r="B339" s="140"/>
      <c r="C339" s="140">
        <v>4300</v>
      </c>
      <c r="D339" s="134" t="s">
        <v>265</v>
      </c>
      <c r="E339" s="246">
        <f>(G339/F339)*100</f>
        <v>0</v>
      </c>
      <c r="F339" s="185">
        <v>320</v>
      </c>
      <c r="G339" s="185">
        <v>0</v>
      </c>
      <c r="H339" s="306"/>
      <c r="I339" s="306"/>
      <c r="J339" s="306"/>
      <c r="K339" s="306"/>
      <c r="L339" s="306"/>
      <c r="M339" s="306"/>
    </row>
    <row r="340" spans="1:13" ht="19.5" customHeight="1">
      <c r="A340" s="136">
        <v>900</v>
      </c>
      <c r="B340" s="136"/>
      <c r="C340" s="136"/>
      <c r="D340" s="49" t="s">
        <v>241</v>
      </c>
      <c r="E340" s="300">
        <f>(G340/F340)*100</f>
        <v>60.392979062848184</v>
      </c>
      <c r="F340" s="178">
        <f>SUM(F341,F345,F348,F352,F354,F361,F363)</f>
        <v>5336638</v>
      </c>
      <c r="G340" s="178">
        <f>SUM(G341,G345,G348,G352,G354,G361,G363)</f>
        <v>3222954.67</v>
      </c>
      <c r="H340" s="178">
        <f>SUM(H341,H345,H348,H352,H354,H361,H363)</f>
        <v>10480</v>
      </c>
      <c r="I340" s="178">
        <f>SUM(I341,I345,I348,I352,I354,I361,I363)</f>
        <v>0</v>
      </c>
      <c r="J340" s="178">
        <f>SUM(J341,J345,J348,J352,J354,J361,J363)</f>
        <v>0</v>
      </c>
      <c r="K340" s="178">
        <f>SUM(K341,K345,K348,K352,K354,K361,K363)</f>
        <v>0</v>
      </c>
      <c r="L340" s="178">
        <f>SUM(L341,L345,L348,L352,L354,L361,L363)</f>
        <v>0</v>
      </c>
      <c r="M340" s="178">
        <f>SUM(M341,M348,M354,M361,M363)</f>
        <v>2528366.1999999997</v>
      </c>
    </row>
    <row r="341" spans="1:13" ht="18" customHeight="1">
      <c r="A341" s="137"/>
      <c r="B341" s="137">
        <v>90001</v>
      </c>
      <c r="C341" s="137"/>
      <c r="D341" s="138" t="s">
        <v>396</v>
      </c>
      <c r="E341" s="248">
        <f>(G341/F341)*100</f>
        <v>31.015606787353654</v>
      </c>
      <c r="F341" s="181">
        <f>SUM(F342:F344)</f>
        <v>581670</v>
      </c>
      <c r="G341" s="181">
        <f>SUM(G342:G344)</f>
        <v>180408.48</v>
      </c>
      <c r="H341" s="181">
        <f>SUM(H342:H344)</f>
        <v>0</v>
      </c>
      <c r="I341" s="181">
        <f>SUM(I342:I344)</f>
        <v>0</v>
      </c>
      <c r="J341" s="181">
        <f>SUM(J342:J344)</f>
        <v>0</v>
      </c>
      <c r="K341" s="181">
        <f>SUM(K342:K344)</f>
        <v>0</v>
      </c>
      <c r="L341" s="181">
        <f>SUM(L342:L344)</f>
        <v>0</v>
      </c>
      <c r="M341" s="181">
        <f>SUM(M342:M344)</f>
        <v>173208.48</v>
      </c>
    </row>
    <row r="342" spans="1:13" ht="18" customHeight="1">
      <c r="A342" s="137"/>
      <c r="B342" s="140"/>
      <c r="C342" s="140">
        <v>4300</v>
      </c>
      <c r="D342" s="134" t="s">
        <v>265</v>
      </c>
      <c r="E342" s="246">
        <f>(G342/F342)*100</f>
        <v>9.549071618037134</v>
      </c>
      <c r="F342" s="185">
        <v>75400</v>
      </c>
      <c r="G342" s="185">
        <v>7200</v>
      </c>
      <c r="H342" s="306"/>
      <c r="I342" s="306"/>
      <c r="J342" s="306"/>
      <c r="K342" s="306"/>
      <c r="L342" s="306"/>
      <c r="M342" s="306"/>
    </row>
    <row r="343" spans="1:13" ht="19.5" customHeight="1">
      <c r="A343" s="137"/>
      <c r="B343" s="140"/>
      <c r="C343" s="140">
        <v>6050</v>
      </c>
      <c r="D343" s="134" t="s">
        <v>274</v>
      </c>
      <c r="E343" s="246">
        <f>(G343/F343)*100</f>
        <v>35.61981615152076</v>
      </c>
      <c r="F343" s="185">
        <v>486270</v>
      </c>
      <c r="G343" s="306">
        <f>M343</f>
        <v>173208.48</v>
      </c>
      <c r="H343" s="306"/>
      <c r="I343" s="306"/>
      <c r="J343" s="306"/>
      <c r="K343" s="306"/>
      <c r="L343" s="306"/>
      <c r="M343" s="185">
        <f>'Zał 20'!F65</f>
        <v>173208.48</v>
      </c>
    </row>
    <row r="344" spans="1:13" ht="19.5" customHeight="1">
      <c r="A344" s="137"/>
      <c r="B344" s="140"/>
      <c r="C344" s="140">
        <v>6060</v>
      </c>
      <c r="D344" s="134" t="s">
        <v>397</v>
      </c>
      <c r="E344" s="246">
        <f>(G344/F344)*100</f>
        <v>0</v>
      </c>
      <c r="F344" s="185">
        <v>20000</v>
      </c>
      <c r="G344" s="306">
        <v>0</v>
      </c>
      <c r="H344" s="306"/>
      <c r="I344" s="306"/>
      <c r="J344" s="306"/>
      <c r="K344" s="306"/>
      <c r="L344" s="306"/>
      <c r="M344" s="185">
        <v>0</v>
      </c>
    </row>
    <row r="345" spans="1:13" ht="18" customHeight="1">
      <c r="A345" s="137"/>
      <c r="B345" s="137">
        <v>90003</v>
      </c>
      <c r="C345" s="137"/>
      <c r="D345" s="138" t="s">
        <v>398</v>
      </c>
      <c r="E345" s="248">
        <f>(G345/F345)*100</f>
        <v>49.253724853990924</v>
      </c>
      <c r="F345" s="181">
        <f>SUM(F346:F347)</f>
        <v>308200</v>
      </c>
      <c r="G345" s="181">
        <f>SUM(G346:G347)</f>
        <v>151799.98</v>
      </c>
      <c r="H345" s="181">
        <f>SUM(H346:H347)</f>
        <v>0</v>
      </c>
      <c r="I345" s="181">
        <f>SUM(I346:I347)</f>
        <v>0</v>
      </c>
      <c r="J345" s="181">
        <f>SUM(J346:J347)</f>
        <v>0</v>
      </c>
      <c r="K345" s="181">
        <f>SUM(K346:K347)</f>
        <v>0</v>
      </c>
      <c r="L345" s="181">
        <f>SUM(L346:L347)</f>
        <v>0</v>
      </c>
      <c r="M345" s="181">
        <f>SUM(M346:M347)</f>
        <v>0</v>
      </c>
    </row>
    <row r="346" spans="1:13" ht="18" customHeight="1">
      <c r="A346" s="137"/>
      <c r="B346" s="140"/>
      <c r="C346" s="140">
        <v>4210</v>
      </c>
      <c r="D346" s="134" t="s">
        <v>318</v>
      </c>
      <c r="E346" s="246">
        <f>(G346/F346)*100</f>
        <v>0</v>
      </c>
      <c r="F346" s="185">
        <v>9000</v>
      </c>
      <c r="G346" s="185">
        <v>0</v>
      </c>
      <c r="H346" s="306"/>
      <c r="I346" s="306"/>
      <c r="J346" s="306"/>
      <c r="K346" s="306"/>
      <c r="L346" s="306"/>
      <c r="M346" s="306"/>
    </row>
    <row r="347" spans="1:13" ht="18" customHeight="1">
      <c r="A347" s="137"/>
      <c r="B347" s="140"/>
      <c r="C347" s="140">
        <v>4300</v>
      </c>
      <c r="D347" s="134" t="s">
        <v>265</v>
      </c>
      <c r="E347" s="246">
        <f>(G347/F347)*100</f>
        <v>50.73528743315509</v>
      </c>
      <c r="F347" s="185">
        <v>299200</v>
      </c>
      <c r="G347" s="185">
        <v>151799.98</v>
      </c>
      <c r="H347" s="306"/>
      <c r="I347" s="306"/>
      <c r="J347" s="306"/>
      <c r="K347" s="306"/>
      <c r="L347" s="306"/>
      <c r="M347" s="306"/>
    </row>
    <row r="348" spans="1:13" ht="15.75" customHeight="1">
      <c r="A348" s="379"/>
      <c r="B348" s="137">
        <v>90004</v>
      </c>
      <c r="C348" s="137"/>
      <c r="D348" s="138" t="s">
        <v>167</v>
      </c>
      <c r="E348" s="248">
        <f>(G348/F348)*100</f>
        <v>48.64599607458292</v>
      </c>
      <c r="F348" s="181">
        <f>SUM(F349:F351)</f>
        <v>407600</v>
      </c>
      <c r="G348" s="181">
        <f>SUM(G349:G351)</f>
        <v>198281.08</v>
      </c>
      <c r="H348" s="181">
        <f>SUM(H349:H351)</f>
        <v>0</v>
      </c>
      <c r="I348" s="181">
        <f>SUM(I349:I351)</f>
        <v>0</v>
      </c>
      <c r="J348" s="181">
        <f>SUM(J349:J351)</f>
        <v>0</v>
      </c>
      <c r="K348" s="181">
        <f>SUM(K349:K351)</f>
        <v>0</v>
      </c>
      <c r="L348" s="181">
        <f>SUM(L349:L351)</f>
        <v>0</v>
      </c>
      <c r="M348" s="181">
        <f>SUM(M349:M351)</f>
        <v>9000</v>
      </c>
    </row>
    <row r="349" spans="1:13" ht="18" customHeight="1">
      <c r="A349" s="380"/>
      <c r="B349" s="140"/>
      <c r="C349" s="140">
        <v>4210</v>
      </c>
      <c r="D349" s="134" t="s">
        <v>285</v>
      </c>
      <c r="E349" s="246">
        <f>(G349/F349)*100</f>
        <v>87.13249011857708</v>
      </c>
      <c r="F349" s="185">
        <v>25300</v>
      </c>
      <c r="G349" s="185">
        <v>22044.52</v>
      </c>
      <c r="H349" s="306"/>
      <c r="I349" s="306"/>
      <c r="J349" s="306"/>
      <c r="K349" s="306"/>
      <c r="L349" s="306"/>
      <c r="M349" s="306"/>
    </row>
    <row r="350" spans="1:13" ht="18" customHeight="1">
      <c r="A350" s="380"/>
      <c r="B350" s="140"/>
      <c r="C350" s="140">
        <v>4300</v>
      </c>
      <c r="D350" s="134" t="s">
        <v>265</v>
      </c>
      <c r="E350" s="246">
        <f>(G350/F350)*100</f>
        <v>50.326981643093596</v>
      </c>
      <c r="F350" s="185">
        <v>332300</v>
      </c>
      <c r="G350" s="185">
        <v>167236.56</v>
      </c>
      <c r="H350" s="306"/>
      <c r="I350" s="306"/>
      <c r="J350" s="306"/>
      <c r="K350" s="306"/>
      <c r="L350" s="306"/>
      <c r="M350" s="306"/>
    </row>
    <row r="351" spans="1:13" ht="19.5" customHeight="1">
      <c r="A351" s="380"/>
      <c r="B351" s="140"/>
      <c r="C351" s="140">
        <v>6050</v>
      </c>
      <c r="D351" s="134" t="s">
        <v>266</v>
      </c>
      <c r="E351" s="246">
        <f>(G351/F351)*100</f>
        <v>18</v>
      </c>
      <c r="F351" s="185">
        <v>50000</v>
      </c>
      <c r="G351" s="306">
        <f>M351</f>
        <v>9000</v>
      </c>
      <c r="H351" s="306"/>
      <c r="I351" s="306"/>
      <c r="J351" s="306"/>
      <c r="K351" s="306"/>
      <c r="L351" s="306"/>
      <c r="M351" s="185">
        <f>'Zał 20'!F71</f>
        <v>9000</v>
      </c>
    </row>
    <row r="352" spans="1:13" ht="18" customHeight="1">
      <c r="A352" s="379"/>
      <c r="B352" s="137">
        <v>90013</v>
      </c>
      <c r="C352" s="137"/>
      <c r="D352" s="138" t="s">
        <v>399</v>
      </c>
      <c r="E352" s="248">
        <f>(G352/F352)*100</f>
        <v>62.233870967741936</v>
      </c>
      <c r="F352" s="181">
        <f>F353</f>
        <v>15500</v>
      </c>
      <c r="G352" s="181">
        <f>G353</f>
        <v>9646.25</v>
      </c>
      <c r="H352" s="181">
        <f>H353</f>
        <v>0</v>
      </c>
      <c r="I352" s="181">
        <f>I353</f>
        <v>0</v>
      </c>
      <c r="J352" s="181">
        <f>J353</f>
        <v>0</v>
      </c>
      <c r="K352" s="181">
        <f>K353</f>
        <v>0</v>
      </c>
      <c r="L352" s="181">
        <f>L353</f>
        <v>0</v>
      </c>
      <c r="M352" s="181">
        <f>M353</f>
        <v>0</v>
      </c>
    </row>
    <row r="353" spans="1:13" ht="18" customHeight="1">
      <c r="A353" s="380"/>
      <c r="B353" s="140"/>
      <c r="C353" s="140">
        <v>4300</v>
      </c>
      <c r="D353" s="134" t="s">
        <v>265</v>
      </c>
      <c r="E353" s="246">
        <f>(G353/F353)*100</f>
        <v>62.233870967741936</v>
      </c>
      <c r="F353" s="185">
        <v>15500</v>
      </c>
      <c r="G353" s="306">
        <v>9646.25</v>
      </c>
      <c r="H353" s="306"/>
      <c r="I353" s="306"/>
      <c r="J353" s="306"/>
      <c r="K353" s="306"/>
      <c r="L353" s="306"/>
      <c r="M353" s="306"/>
    </row>
    <row r="354" spans="1:239" s="381" customFormat="1" ht="18" customHeight="1">
      <c r="A354" s="379"/>
      <c r="B354" s="137">
        <v>90015</v>
      </c>
      <c r="C354" s="137"/>
      <c r="D354" s="138" t="s">
        <v>400</v>
      </c>
      <c r="E354" s="248">
        <f>(G354/F354)*100</f>
        <v>55.82284089293332</v>
      </c>
      <c r="F354" s="181">
        <f>SUM(F355:F360)</f>
        <v>703300</v>
      </c>
      <c r="G354" s="181">
        <f>SUM(G355:G360)</f>
        <v>392602.04000000004</v>
      </c>
      <c r="H354" s="181">
        <f>SUM(H355:H360)</f>
        <v>0</v>
      </c>
      <c r="I354" s="181">
        <f>SUM(I355:I360)</f>
        <v>0</v>
      </c>
      <c r="J354" s="181">
        <f>SUM(J355:J360)</f>
        <v>0</v>
      </c>
      <c r="K354" s="181">
        <f>SUM(K355:K360)</f>
        <v>0</v>
      </c>
      <c r="L354" s="181">
        <f>SUM(L355:L360)</f>
        <v>0</v>
      </c>
      <c r="M354" s="181">
        <f>SUM(M355:M360)</f>
        <v>121107.71</v>
      </c>
      <c r="Q354" s="382"/>
      <c r="R354" s="382"/>
      <c r="T354" s="383"/>
      <c r="U354" s="383"/>
      <c r="V354" s="383"/>
      <c r="W354" s="384"/>
      <c r="X354" s="385"/>
      <c r="AC354" s="382"/>
      <c r="AD354" s="382"/>
      <c r="AF354" s="383"/>
      <c r="AG354" s="383"/>
      <c r="AH354" s="383"/>
      <c r="AI354" s="384"/>
      <c r="AJ354" s="385"/>
      <c r="AO354" s="382"/>
      <c r="AP354" s="382"/>
      <c r="AR354" s="383"/>
      <c r="AS354" s="383"/>
      <c r="AT354" s="383"/>
      <c r="AU354" s="384"/>
      <c r="AV354" s="385"/>
      <c r="BA354" s="382"/>
      <c r="BB354" s="382"/>
      <c r="BD354" s="383"/>
      <c r="BE354" s="383"/>
      <c r="BF354" s="383"/>
      <c r="BG354" s="384"/>
      <c r="BH354" s="385"/>
      <c r="BM354" s="382"/>
      <c r="BN354" s="382"/>
      <c r="BP354" s="383"/>
      <c r="BQ354" s="383"/>
      <c r="BR354" s="383"/>
      <c r="BS354" s="384"/>
      <c r="BT354" s="385"/>
      <c r="BY354" s="382"/>
      <c r="BZ354" s="382"/>
      <c r="CB354" s="383"/>
      <c r="CC354" s="383"/>
      <c r="CD354" s="383"/>
      <c r="CE354" s="384"/>
      <c r="CF354" s="385"/>
      <c r="CK354" s="382"/>
      <c r="CL354" s="382"/>
      <c r="CN354" s="383"/>
      <c r="CO354" s="383"/>
      <c r="CP354" s="383"/>
      <c r="CQ354" s="384"/>
      <c r="CR354" s="385"/>
      <c r="CW354" s="382"/>
      <c r="CX354" s="382"/>
      <c r="CZ354" s="383"/>
      <c r="DA354" s="383"/>
      <c r="DB354" s="383"/>
      <c r="DC354" s="384"/>
      <c r="DD354" s="385"/>
      <c r="DI354" s="382"/>
      <c r="DJ354" s="382"/>
      <c r="DL354" s="383"/>
      <c r="DM354" s="383"/>
      <c r="DN354" s="383"/>
      <c r="DO354" s="384"/>
      <c r="DP354" s="385"/>
      <c r="DU354" s="382"/>
      <c r="DV354" s="382"/>
      <c r="DX354" s="383"/>
      <c r="DY354" s="383"/>
      <c r="DZ354" s="383"/>
      <c r="EA354" s="384"/>
      <c r="EB354" s="385"/>
      <c r="EG354" s="382"/>
      <c r="EH354" s="382"/>
      <c r="EJ354" s="383"/>
      <c r="EK354" s="383"/>
      <c r="EL354" s="383"/>
      <c r="EM354" s="384"/>
      <c r="EN354" s="385"/>
      <c r="ES354" s="382"/>
      <c r="ET354" s="382"/>
      <c r="EV354" s="383"/>
      <c r="EW354" s="383"/>
      <c r="EX354" s="383"/>
      <c r="EY354" s="384"/>
      <c r="EZ354" s="385"/>
      <c r="FE354" s="382"/>
      <c r="FF354" s="382"/>
      <c r="FH354" s="383"/>
      <c r="FI354" s="383"/>
      <c r="FJ354" s="383"/>
      <c r="FK354" s="384"/>
      <c r="FL354" s="385"/>
      <c r="FQ354" s="382"/>
      <c r="FR354" s="382"/>
      <c r="FT354" s="383"/>
      <c r="FU354" s="383"/>
      <c r="FV354" s="383"/>
      <c r="FW354" s="384"/>
      <c r="FX354" s="385"/>
      <c r="GC354" s="382"/>
      <c r="GD354" s="382"/>
      <c r="GF354" s="383"/>
      <c r="GG354" s="383"/>
      <c r="GH354" s="383"/>
      <c r="GI354" s="384"/>
      <c r="GJ354" s="385"/>
      <c r="GO354" s="382"/>
      <c r="GP354" s="382"/>
      <c r="GR354" s="383"/>
      <c r="GS354" s="383"/>
      <c r="GT354" s="383"/>
      <c r="GU354" s="384"/>
      <c r="GV354" s="385"/>
      <c r="HA354" s="382"/>
      <c r="HB354" s="382"/>
      <c r="HD354" s="383"/>
      <c r="HE354" s="383"/>
      <c r="HF354" s="383"/>
      <c r="HG354" s="384"/>
      <c r="HH354" s="385"/>
      <c r="HM354" s="382"/>
      <c r="HN354" s="382"/>
      <c r="HP354" s="383"/>
      <c r="HQ354" s="383"/>
      <c r="HR354" s="383"/>
      <c r="HS354" s="384"/>
      <c r="HT354" s="385"/>
      <c r="HY354" s="382"/>
      <c r="HZ354" s="382"/>
      <c r="IB354" s="383"/>
      <c r="IC354" s="383"/>
      <c r="ID354" s="383"/>
      <c r="IE354" s="384"/>
    </row>
    <row r="355" spans="1:239" s="381" customFormat="1" ht="18" customHeight="1">
      <c r="A355" s="380"/>
      <c r="B355" s="140"/>
      <c r="C355" s="140">
        <v>4210</v>
      </c>
      <c r="D355" s="134" t="s">
        <v>272</v>
      </c>
      <c r="E355" s="246">
        <f>(G355/F355)*100</f>
        <v>0</v>
      </c>
      <c r="F355" s="185">
        <v>1500</v>
      </c>
      <c r="G355" s="185">
        <v>0</v>
      </c>
      <c r="H355" s="306"/>
      <c r="I355" s="306"/>
      <c r="J355" s="306"/>
      <c r="K355" s="306"/>
      <c r="L355" s="306"/>
      <c r="M355" s="306"/>
      <c r="Q355" s="382"/>
      <c r="R355" s="382"/>
      <c r="T355" s="383"/>
      <c r="U355" s="386"/>
      <c r="V355" s="386"/>
      <c r="W355" s="387"/>
      <c r="X355" s="388"/>
      <c r="AC355" s="382"/>
      <c r="AD355" s="382"/>
      <c r="AF355" s="383"/>
      <c r="AG355" s="386"/>
      <c r="AH355" s="386"/>
      <c r="AI355" s="387"/>
      <c r="AJ355" s="388"/>
      <c r="AO355" s="382"/>
      <c r="AP355" s="382"/>
      <c r="AR355" s="383"/>
      <c r="AS355" s="386"/>
      <c r="AT355" s="386"/>
      <c r="AU355" s="387"/>
      <c r="AV355" s="388"/>
      <c r="BA355" s="382"/>
      <c r="BB355" s="382"/>
      <c r="BD355" s="383"/>
      <c r="BE355" s="386"/>
      <c r="BF355" s="386"/>
      <c r="BG355" s="387"/>
      <c r="BH355" s="388"/>
      <c r="BM355" s="382"/>
      <c r="BN355" s="382"/>
      <c r="BP355" s="383"/>
      <c r="BQ355" s="386"/>
      <c r="BR355" s="386"/>
      <c r="BS355" s="387"/>
      <c r="BT355" s="388"/>
      <c r="BY355" s="382"/>
      <c r="BZ355" s="382"/>
      <c r="CB355" s="383"/>
      <c r="CC355" s="386"/>
      <c r="CD355" s="386"/>
      <c r="CE355" s="387"/>
      <c r="CF355" s="388"/>
      <c r="CK355" s="382"/>
      <c r="CL355" s="382"/>
      <c r="CN355" s="383"/>
      <c r="CO355" s="386"/>
      <c r="CP355" s="386"/>
      <c r="CQ355" s="387"/>
      <c r="CR355" s="388"/>
      <c r="CW355" s="382"/>
      <c r="CX355" s="382"/>
      <c r="CZ355" s="383"/>
      <c r="DA355" s="386"/>
      <c r="DB355" s="386"/>
      <c r="DC355" s="387"/>
      <c r="DD355" s="388"/>
      <c r="DI355" s="382"/>
      <c r="DJ355" s="382"/>
      <c r="DL355" s="383"/>
      <c r="DM355" s="386"/>
      <c r="DN355" s="386"/>
      <c r="DO355" s="387"/>
      <c r="DP355" s="388"/>
      <c r="DU355" s="382"/>
      <c r="DV355" s="382"/>
      <c r="DX355" s="383"/>
      <c r="DY355" s="386"/>
      <c r="DZ355" s="386"/>
      <c r="EA355" s="387"/>
      <c r="EB355" s="388"/>
      <c r="EG355" s="382"/>
      <c r="EH355" s="382"/>
      <c r="EJ355" s="383"/>
      <c r="EK355" s="386"/>
      <c r="EL355" s="386"/>
      <c r="EM355" s="387"/>
      <c r="EN355" s="388"/>
      <c r="ES355" s="382"/>
      <c r="ET355" s="382"/>
      <c r="EV355" s="383"/>
      <c r="EW355" s="386"/>
      <c r="EX355" s="386"/>
      <c r="EY355" s="387"/>
      <c r="EZ355" s="388"/>
      <c r="FE355" s="382"/>
      <c r="FF355" s="382"/>
      <c r="FH355" s="383"/>
      <c r="FI355" s="386"/>
      <c r="FJ355" s="386"/>
      <c r="FK355" s="387"/>
      <c r="FL355" s="388"/>
      <c r="FQ355" s="382"/>
      <c r="FR355" s="382"/>
      <c r="FT355" s="383"/>
      <c r="FU355" s="386"/>
      <c r="FV355" s="386"/>
      <c r="FW355" s="387"/>
      <c r="FX355" s="388"/>
      <c r="GC355" s="382"/>
      <c r="GD355" s="382"/>
      <c r="GF355" s="383"/>
      <c r="GG355" s="386"/>
      <c r="GH355" s="386"/>
      <c r="GI355" s="387"/>
      <c r="GJ355" s="388"/>
      <c r="GO355" s="382"/>
      <c r="GP355" s="382"/>
      <c r="GR355" s="383"/>
      <c r="GS355" s="386"/>
      <c r="GT355" s="386"/>
      <c r="GU355" s="387"/>
      <c r="GV355" s="388"/>
      <c r="HA355" s="382"/>
      <c r="HB355" s="382"/>
      <c r="HD355" s="383"/>
      <c r="HE355" s="386"/>
      <c r="HF355" s="386"/>
      <c r="HG355" s="387"/>
      <c r="HH355" s="388"/>
      <c r="HM355" s="382"/>
      <c r="HN355" s="382"/>
      <c r="HP355" s="383"/>
      <c r="HQ355" s="386"/>
      <c r="HR355" s="386"/>
      <c r="HS355" s="387"/>
      <c r="HT355" s="388"/>
      <c r="HY355" s="382"/>
      <c r="HZ355" s="382"/>
      <c r="IB355" s="383"/>
      <c r="IC355" s="386"/>
      <c r="ID355" s="386"/>
      <c r="IE355" s="387"/>
    </row>
    <row r="356" spans="1:13" ht="18" customHeight="1">
      <c r="A356" s="380"/>
      <c r="B356" s="140"/>
      <c r="C356" s="140">
        <v>4260</v>
      </c>
      <c r="D356" s="134" t="s">
        <v>339</v>
      </c>
      <c r="E356" s="246">
        <f>(G356/F356)*100</f>
        <v>83.97031210986268</v>
      </c>
      <c r="F356" s="185">
        <v>240300</v>
      </c>
      <c r="G356" s="185">
        <v>201780.66</v>
      </c>
      <c r="H356" s="306"/>
      <c r="I356" s="306"/>
      <c r="J356" s="306"/>
      <c r="K356" s="306"/>
      <c r="L356" s="306"/>
      <c r="M356" s="306"/>
    </row>
    <row r="357" spans="1:13" ht="18" customHeight="1">
      <c r="A357" s="380"/>
      <c r="B357" s="140"/>
      <c r="C357" s="140">
        <v>4270</v>
      </c>
      <c r="D357" s="134" t="s">
        <v>401</v>
      </c>
      <c r="E357" s="246">
        <f>(G357/F357)*100</f>
        <v>33.67810144927536</v>
      </c>
      <c r="F357" s="185">
        <v>207000</v>
      </c>
      <c r="G357" s="185">
        <v>69713.67</v>
      </c>
      <c r="H357" s="306"/>
      <c r="I357" s="306"/>
      <c r="J357" s="306"/>
      <c r="K357" s="306"/>
      <c r="L357" s="306"/>
      <c r="M357" s="306"/>
    </row>
    <row r="358" spans="1:13" ht="18" customHeight="1">
      <c r="A358" s="389"/>
      <c r="B358" s="333"/>
      <c r="C358" s="333"/>
      <c r="D358" s="334"/>
      <c r="E358" s="334"/>
      <c r="F358" s="334"/>
      <c r="G358" s="335"/>
      <c r="H358" s="336"/>
      <c r="I358" s="336"/>
      <c r="J358" s="336"/>
      <c r="K358" s="336"/>
      <c r="L358" s="336"/>
      <c r="M358" s="340" t="s">
        <v>276</v>
      </c>
    </row>
    <row r="359" spans="1:13" ht="18" customHeight="1">
      <c r="A359" s="380"/>
      <c r="B359" s="140"/>
      <c r="C359" s="140">
        <v>4300</v>
      </c>
      <c r="D359" s="134" t="s">
        <v>265</v>
      </c>
      <c r="E359" s="246">
        <f>(G359/F359)*100</f>
        <v>0</v>
      </c>
      <c r="F359" s="185">
        <v>4500</v>
      </c>
      <c r="G359" s="185">
        <v>0</v>
      </c>
      <c r="H359" s="306"/>
      <c r="I359" s="306"/>
      <c r="J359" s="306"/>
      <c r="K359" s="306"/>
      <c r="L359" s="306"/>
      <c r="M359" s="306"/>
    </row>
    <row r="360" spans="1:13" ht="29.25" customHeight="1">
      <c r="A360" s="380"/>
      <c r="B360" s="134" t="s">
        <v>71</v>
      </c>
      <c r="C360" s="354" t="s">
        <v>402</v>
      </c>
      <c r="D360" s="134" t="s">
        <v>403</v>
      </c>
      <c r="E360" s="246">
        <f>(G360/F360)*100</f>
        <v>48.443084000000006</v>
      </c>
      <c r="F360" s="185">
        <v>250000</v>
      </c>
      <c r="G360" s="306">
        <f>M360</f>
        <v>121107.71</v>
      </c>
      <c r="H360" s="306"/>
      <c r="I360" s="306"/>
      <c r="J360" s="306"/>
      <c r="K360" s="306"/>
      <c r="L360" s="306"/>
      <c r="M360" s="185">
        <v>121107.71</v>
      </c>
    </row>
    <row r="361" spans="1:13" ht="19.5" customHeight="1">
      <c r="A361" s="380"/>
      <c r="B361" s="390">
        <v>90017</v>
      </c>
      <c r="C361" s="354"/>
      <c r="D361" s="142" t="s">
        <v>171</v>
      </c>
      <c r="E361" s="248">
        <f>(G361/F361)*100</f>
        <v>100</v>
      </c>
      <c r="F361" s="249">
        <f>SUM(F362)</f>
        <v>2200000</v>
      </c>
      <c r="G361" s="249">
        <f>SUM(G362)</f>
        <v>2200000</v>
      </c>
      <c r="H361" s="249">
        <f>SUM(H362)</f>
        <v>0</v>
      </c>
      <c r="I361" s="249">
        <f>SUM(I362)</f>
        <v>0</v>
      </c>
      <c r="J361" s="249">
        <f>SUM(J362)</f>
        <v>0</v>
      </c>
      <c r="K361" s="249">
        <f>SUM(K362)</f>
        <v>0</v>
      </c>
      <c r="L361" s="249">
        <f>SUM(L362)</f>
        <v>0</v>
      </c>
      <c r="M361" s="249">
        <f>SUM(M362)</f>
        <v>2200000</v>
      </c>
    </row>
    <row r="362" spans="1:13" ht="38.25" customHeight="1">
      <c r="A362" s="380"/>
      <c r="B362" s="134"/>
      <c r="C362" s="354">
        <v>6010</v>
      </c>
      <c r="D362" s="134" t="s">
        <v>404</v>
      </c>
      <c r="E362" s="246">
        <f>(G362/F362)*100</f>
        <v>100</v>
      </c>
      <c r="F362" s="185">
        <v>2200000</v>
      </c>
      <c r="G362" s="306">
        <f>M362</f>
        <v>2200000</v>
      </c>
      <c r="H362" s="306"/>
      <c r="I362" s="306"/>
      <c r="J362" s="306"/>
      <c r="K362" s="306"/>
      <c r="L362" s="306"/>
      <c r="M362" s="185">
        <f>'Zał 20'!F77</f>
        <v>2200000</v>
      </c>
    </row>
    <row r="363" spans="1:13" ht="18" customHeight="1">
      <c r="A363" s="137"/>
      <c r="B363" s="137">
        <v>90095</v>
      </c>
      <c r="C363" s="137"/>
      <c r="D363" s="138" t="s">
        <v>40</v>
      </c>
      <c r="E363" s="248">
        <f>(G363/F363)*100</f>
        <v>8.052429201833682</v>
      </c>
      <c r="F363" s="181">
        <f>SUM(F364:F369)</f>
        <v>1120368</v>
      </c>
      <c r="G363" s="181">
        <f>SUM(G364:G369)</f>
        <v>90216.84</v>
      </c>
      <c r="H363" s="181">
        <f>SUM(H364:H369)</f>
        <v>10480</v>
      </c>
      <c r="I363" s="181">
        <f>SUM(I364:I369)</f>
        <v>0</v>
      </c>
      <c r="J363" s="181">
        <f>SUM(J364:J369)</f>
        <v>0</v>
      </c>
      <c r="K363" s="181">
        <f>SUM(K364:K369)</f>
        <v>0</v>
      </c>
      <c r="L363" s="181">
        <f>SUM(L364:L369)</f>
        <v>0</v>
      </c>
      <c r="M363" s="181">
        <f>SUM(M364:M369)</f>
        <v>25050.01</v>
      </c>
    </row>
    <row r="364" spans="1:13" ht="18" customHeight="1">
      <c r="A364" s="349"/>
      <c r="B364" s="349"/>
      <c r="C364" s="349">
        <v>4110</v>
      </c>
      <c r="D364" s="350" t="s">
        <v>316</v>
      </c>
      <c r="E364" s="246">
        <f>(G364/F364)*100</f>
        <v>0</v>
      </c>
      <c r="F364" s="252">
        <v>900</v>
      </c>
      <c r="G364" s="252">
        <v>0</v>
      </c>
      <c r="H364" s="252"/>
      <c r="I364" s="252"/>
      <c r="J364" s="252"/>
      <c r="K364" s="252"/>
      <c r="L364" s="252"/>
      <c r="M364" s="252"/>
    </row>
    <row r="365" spans="1:13" ht="18" customHeight="1">
      <c r="A365" s="349"/>
      <c r="B365" s="349"/>
      <c r="C365" s="349">
        <v>4120</v>
      </c>
      <c r="D365" s="350" t="s">
        <v>394</v>
      </c>
      <c r="E365" s="246">
        <f>(G365/F365)*100</f>
        <v>0</v>
      </c>
      <c r="F365" s="252">
        <v>110</v>
      </c>
      <c r="G365" s="252">
        <v>0</v>
      </c>
      <c r="H365" s="252"/>
      <c r="I365" s="252"/>
      <c r="J365" s="252"/>
      <c r="K365" s="252"/>
      <c r="L365" s="252"/>
      <c r="M365" s="252"/>
    </row>
    <row r="366" spans="1:13" ht="18" customHeight="1">
      <c r="A366" s="349"/>
      <c r="B366" s="349"/>
      <c r="C366" s="349">
        <v>4170</v>
      </c>
      <c r="D366" s="350" t="s">
        <v>317</v>
      </c>
      <c r="E366" s="246">
        <f>(G366/F366)*100</f>
        <v>100</v>
      </c>
      <c r="F366" s="252">
        <v>10480</v>
      </c>
      <c r="G366" s="252">
        <f>H366</f>
        <v>10480</v>
      </c>
      <c r="H366" s="252">
        <v>10480</v>
      </c>
      <c r="I366" s="252"/>
      <c r="J366" s="252"/>
      <c r="K366" s="252"/>
      <c r="L366" s="252"/>
      <c r="M366" s="252"/>
    </row>
    <row r="367" spans="1:13" ht="18" customHeight="1">
      <c r="A367" s="140"/>
      <c r="B367" s="140"/>
      <c r="C367" s="140">
        <v>4210</v>
      </c>
      <c r="D367" s="134" t="s">
        <v>272</v>
      </c>
      <c r="E367" s="246">
        <f>(G367/F367)*100</f>
        <v>3.0040832049306623</v>
      </c>
      <c r="F367" s="185">
        <v>12980</v>
      </c>
      <c r="G367" s="185">
        <v>389.93</v>
      </c>
      <c r="H367" s="306"/>
      <c r="I367" s="391"/>
      <c r="J367" s="391"/>
      <c r="K367" s="391"/>
      <c r="L367" s="391"/>
      <c r="M367" s="391"/>
    </row>
    <row r="368" spans="1:13" ht="18" customHeight="1">
      <c r="A368" s="140"/>
      <c r="B368" s="140"/>
      <c r="C368" s="140">
        <v>4300</v>
      </c>
      <c r="D368" s="134" t="s">
        <v>405</v>
      </c>
      <c r="E368" s="246">
        <f>(G368/F368)*100</f>
        <v>46.84886710728399</v>
      </c>
      <c r="F368" s="185">
        <v>115898</v>
      </c>
      <c r="G368" s="185">
        <v>54296.9</v>
      </c>
      <c r="H368" s="306"/>
      <c r="I368" s="391"/>
      <c r="J368" s="391"/>
      <c r="K368" s="391"/>
      <c r="L368" s="391"/>
      <c r="M368" s="391"/>
    </row>
    <row r="369" spans="1:13" ht="19.5" customHeight="1">
      <c r="A369" s="140"/>
      <c r="B369" s="140"/>
      <c r="C369" s="140">
        <v>6050</v>
      </c>
      <c r="D369" s="134" t="s">
        <v>274</v>
      </c>
      <c r="E369" s="246">
        <f>(G369/F369)*100</f>
        <v>2.556123469387755</v>
      </c>
      <c r="F369" s="185">
        <v>980000</v>
      </c>
      <c r="G369" s="306">
        <f>M369</f>
        <v>25050.01</v>
      </c>
      <c r="H369" s="306"/>
      <c r="I369" s="391"/>
      <c r="J369" s="391"/>
      <c r="K369" s="391"/>
      <c r="L369" s="391"/>
      <c r="M369" s="185">
        <f>'Zał 20'!F80</f>
        <v>25050.01</v>
      </c>
    </row>
    <row r="370" spans="1:13" ht="15" customHeight="1">
      <c r="A370" s="136">
        <v>921</v>
      </c>
      <c r="B370" s="136"/>
      <c r="C370" s="136"/>
      <c r="D370" s="49" t="s">
        <v>243</v>
      </c>
      <c r="E370" s="300">
        <f>(G370/F370)*100</f>
        <v>51.93982266851832</v>
      </c>
      <c r="F370" s="178">
        <f>SUM(F371,F378,F380,F383)</f>
        <v>1872200</v>
      </c>
      <c r="G370" s="178">
        <f>SUM(G371,G378,G380,G383)</f>
        <v>972417.36</v>
      </c>
      <c r="H370" s="178">
        <f>SUM(H371,H378,H380,H383)</f>
        <v>0</v>
      </c>
      <c r="I370" s="178">
        <f>SUM(I371,I378,I380,I383)</f>
        <v>0</v>
      </c>
      <c r="J370" s="178">
        <f>SUM(J371,J378,J380,J383)</f>
        <v>713929</v>
      </c>
      <c r="K370" s="178">
        <f>SUM(K371,K378,K380,K383)</f>
        <v>0</v>
      </c>
      <c r="L370" s="178">
        <f>SUM(L371,L378,L380,L383)</f>
        <v>0</v>
      </c>
      <c r="M370" s="178">
        <f>SUM(M371,M378,M380,M383)</f>
        <v>134025.2</v>
      </c>
    </row>
    <row r="371" spans="1:13" ht="15.75" customHeight="1">
      <c r="A371" s="137"/>
      <c r="B371" s="137">
        <v>92109</v>
      </c>
      <c r="C371" s="137"/>
      <c r="D371" s="138" t="s">
        <v>406</v>
      </c>
      <c r="E371" s="248">
        <f>(G371/F371)*100</f>
        <v>55.65907719094603</v>
      </c>
      <c r="F371" s="181">
        <f>SUM(F372:F377)</f>
        <v>1550700</v>
      </c>
      <c r="G371" s="181">
        <f>SUM(G372:G377)</f>
        <v>863105.31</v>
      </c>
      <c r="H371" s="181">
        <f>SUM(H372:H377)</f>
        <v>0</v>
      </c>
      <c r="I371" s="181">
        <f>SUM(I372:I377)</f>
        <v>0</v>
      </c>
      <c r="J371" s="181">
        <f>SUM(J372:J377)</f>
        <v>681279</v>
      </c>
      <c r="K371" s="181">
        <f>SUM(K372:K377)</f>
        <v>0</v>
      </c>
      <c r="L371" s="181">
        <f>SUM(L372:L377)</f>
        <v>0</v>
      </c>
      <c r="M371" s="181">
        <f>SUM(M372:M377)</f>
        <v>122396</v>
      </c>
    </row>
    <row r="372" spans="1:13" ht="19.5" customHeight="1">
      <c r="A372" s="137"/>
      <c r="B372" s="140"/>
      <c r="C372" s="140">
        <v>2480</v>
      </c>
      <c r="D372" s="134" t="s">
        <v>407</v>
      </c>
      <c r="E372" s="246">
        <f>(G372/F372)*100</f>
        <v>52.406076923076924</v>
      </c>
      <c r="F372" s="185">
        <v>1300000</v>
      </c>
      <c r="G372" s="306">
        <f>J372</f>
        <v>681279</v>
      </c>
      <c r="H372" s="306"/>
      <c r="I372" s="391"/>
      <c r="J372" s="185">
        <v>681279</v>
      </c>
      <c r="K372" s="391"/>
      <c r="L372" s="391"/>
      <c r="M372" s="391"/>
    </row>
    <row r="373" spans="1:13" s="284" customFormat="1" ht="18" customHeight="1">
      <c r="A373" s="137"/>
      <c r="B373" s="140"/>
      <c r="C373" s="140">
        <v>4210</v>
      </c>
      <c r="D373" s="134" t="s">
        <v>272</v>
      </c>
      <c r="E373" s="246">
        <f>(G373/F373)*100</f>
        <v>93.94443569553806</v>
      </c>
      <c r="F373" s="185">
        <v>38100</v>
      </c>
      <c r="G373" s="185">
        <v>35792.83</v>
      </c>
      <c r="H373" s="306"/>
      <c r="I373" s="391"/>
      <c r="J373" s="391"/>
      <c r="K373" s="391"/>
      <c r="L373" s="391"/>
      <c r="M373" s="391"/>
    </row>
    <row r="374" spans="1:13" ht="18" customHeight="1">
      <c r="A374" s="137"/>
      <c r="B374" s="140"/>
      <c r="C374" s="140">
        <v>4260</v>
      </c>
      <c r="D374" s="134" t="s">
        <v>339</v>
      </c>
      <c r="E374" s="246">
        <f>(G374/F374)*100</f>
        <v>45.40396694214876</v>
      </c>
      <c r="F374" s="185">
        <v>36300</v>
      </c>
      <c r="G374" s="185">
        <v>16481.64</v>
      </c>
      <c r="H374" s="306"/>
      <c r="I374" s="391"/>
      <c r="J374" s="391"/>
      <c r="K374" s="391"/>
      <c r="L374" s="391"/>
      <c r="M374" s="391"/>
    </row>
    <row r="375" spans="1:13" ht="18" customHeight="1">
      <c r="A375" s="137"/>
      <c r="B375" s="140"/>
      <c r="C375" s="140">
        <v>4270</v>
      </c>
      <c r="D375" s="134" t="s">
        <v>275</v>
      </c>
      <c r="E375" s="246">
        <f>(G375/F375)*100</f>
        <v>0</v>
      </c>
      <c r="F375" s="185">
        <v>37000</v>
      </c>
      <c r="G375" s="185">
        <v>0</v>
      </c>
      <c r="H375" s="306"/>
      <c r="I375" s="391"/>
      <c r="J375" s="391"/>
      <c r="K375" s="391"/>
      <c r="L375" s="391"/>
      <c r="M375" s="391"/>
    </row>
    <row r="376" spans="1:13" ht="18" customHeight="1">
      <c r="A376" s="137"/>
      <c r="B376" s="140"/>
      <c r="C376" s="140">
        <v>4300</v>
      </c>
      <c r="D376" s="134" t="s">
        <v>265</v>
      </c>
      <c r="E376" s="246">
        <f>(G376/F376)*100</f>
        <v>42.34224852071006</v>
      </c>
      <c r="F376" s="185">
        <v>16900</v>
      </c>
      <c r="G376" s="185">
        <v>7155.84</v>
      </c>
      <c r="H376" s="306"/>
      <c r="I376" s="391"/>
      <c r="J376" s="391"/>
      <c r="K376" s="391"/>
      <c r="L376" s="391"/>
      <c r="M376" s="391"/>
    </row>
    <row r="377" spans="1:13" ht="18" customHeight="1">
      <c r="A377" s="140"/>
      <c r="B377" s="140"/>
      <c r="C377" s="140">
        <v>6060</v>
      </c>
      <c r="D377" s="134" t="s">
        <v>370</v>
      </c>
      <c r="E377" s="246">
        <f>(G377/F377)*100</f>
        <v>99.99673202614379</v>
      </c>
      <c r="F377" s="185">
        <v>122400</v>
      </c>
      <c r="G377" s="306">
        <f>M377</f>
        <v>122396</v>
      </c>
      <c r="H377" s="306"/>
      <c r="I377" s="391"/>
      <c r="J377" s="391"/>
      <c r="K377" s="391"/>
      <c r="L377" s="391"/>
      <c r="M377" s="185">
        <f>'Zał 20'!F84</f>
        <v>122396</v>
      </c>
    </row>
    <row r="378" spans="1:13" ht="18" customHeight="1">
      <c r="A378" s="141"/>
      <c r="B378" s="141">
        <v>92113</v>
      </c>
      <c r="C378" s="141"/>
      <c r="D378" s="142" t="s">
        <v>408</v>
      </c>
      <c r="E378" s="248">
        <f>(G378/F378)*100</f>
        <v>23.2584</v>
      </c>
      <c r="F378" s="249">
        <f>SUM(F379)</f>
        <v>50000</v>
      </c>
      <c r="G378" s="249">
        <f>SUM(G379)</f>
        <v>11629.2</v>
      </c>
      <c r="H378" s="249">
        <f>SUM(H379)</f>
        <v>0</v>
      </c>
      <c r="I378" s="249">
        <f>SUM(I379)</f>
        <v>0</v>
      </c>
      <c r="J378" s="249">
        <f>SUM(J379)</f>
        <v>0</v>
      </c>
      <c r="K378" s="249">
        <f>SUM(K379)</f>
        <v>0</v>
      </c>
      <c r="L378" s="249">
        <f>SUM(L379)</f>
        <v>0</v>
      </c>
      <c r="M378" s="249">
        <f>SUM(M379)</f>
        <v>11629.2</v>
      </c>
    </row>
    <row r="379" spans="1:13" ht="42" customHeight="1">
      <c r="A379" s="140"/>
      <c r="B379" s="140"/>
      <c r="C379" s="140">
        <v>6229</v>
      </c>
      <c r="D379" s="134" t="s">
        <v>409</v>
      </c>
      <c r="E379" s="246">
        <f>(G379/F379)*100</f>
        <v>23.2584</v>
      </c>
      <c r="F379" s="185">
        <v>50000</v>
      </c>
      <c r="G379" s="306">
        <f>M379</f>
        <v>11629.2</v>
      </c>
      <c r="H379" s="306"/>
      <c r="I379" s="391"/>
      <c r="J379" s="391"/>
      <c r="K379" s="391"/>
      <c r="L379" s="391"/>
      <c r="M379" s="185">
        <f>'Zał 20'!F88</f>
        <v>11629.2</v>
      </c>
    </row>
    <row r="380" spans="1:13" ht="15.75" customHeight="1">
      <c r="A380" s="137"/>
      <c r="B380" s="137">
        <v>92120</v>
      </c>
      <c r="C380" s="137"/>
      <c r="D380" s="138" t="s">
        <v>410</v>
      </c>
      <c r="E380" s="248">
        <f>(G380/F380)*100</f>
        <v>0</v>
      </c>
      <c r="F380" s="181">
        <f>SUM(F381:F382)</f>
        <v>41000</v>
      </c>
      <c r="G380" s="181">
        <f>SUM(G381:G382)</f>
        <v>0</v>
      </c>
      <c r="H380" s="181">
        <f>SUM(H381:H382)</f>
        <v>0</v>
      </c>
      <c r="I380" s="181">
        <f>SUM(I381:I382)</f>
        <v>0</v>
      </c>
      <c r="J380" s="181">
        <f>SUM(J381:J382)</f>
        <v>0</v>
      </c>
      <c r="K380" s="181">
        <f>SUM(K381:K382)</f>
        <v>0</v>
      </c>
      <c r="L380" s="181">
        <f>SUM(L381:L382)</f>
        <v>0</v>
      </c>
      <c r="M380" s="181">
        <f>SUM(M381:M382)</f>
        <v>0</v>
      </c>
    </row>
    <row r="381" spans="1:13" ht="49.5" customHeight="1">
      <c r="A381" s="349"/>
      <c r="B381" s="349"/>
      <c r="C381" s="349">
        <v>2720</v>
      </c>
      <c r="D381" s="350" t="s">
        <v>411</v>
      </c>
      <c r="E381" s="246">
        <f>(G381/F381)*100</f>
        <v>0</v>
      </c>
      <c r="F381" s="252">
        <v>30000</v>
      </c>
      <c r="G381" s="252">
        <v>0</v>
      </c>
      <c r="H381" s="252"/>
      <c r="I381" s="252"/>
      <c r="J381" s="252"/>
      <c r="K381" s="181"/>
      <c r="L381" s="181"/>
      <c r="M381" s="252">
        <v>0</v>
      </c>
    </row>
    <row r="382" spans="1:13" ht="18" customHeight="1">
      <c r="A382" s="137"/>
      <c r="B382" s="140"/>
      <c r="C382" s="354">
        <v>4270</v>
      </c>
      <c r="D382" s="134" t="s">
        <v>275</v>
      </c>
      <c r="E382" s="246">
        <f>(G382/F382)*100</f>
        <v>0</v>
      </c>
      <c r="F382" s="185">
        <v>11000</v>
      </c>
      <c r="G382" s="185">
        <v>0</v>
      </c>
      <c r="H382" s="306"/>
      <c r="I382" s="391"/>
      <c r="J382" s="391"/>
      <c r="K382" s="391"/>
      <c r="L382" s="391"/>
      <c r="M382" s="391"/>
    </row>
    <row r="383" spans="1:13" ht="18" customHeight="1">
      <c r="A383" s="137"/>
      <c r="B383" s="137">
        <v>92195</v>
      </c>
      <c r="C383" s="137"/>
      <c r="D383" s="138" t="s">
        <v>40</v>
      </c>
      <c r="E383" s="248">
        <f>(G383/F383)*100</f>
        <v>42.37867678958786</v>
      </c>
      <c r="F383" s="181">
        <f>SUM(F384:F387)</f>
        <v>230500</v>
      </c>
      <c r="G383" s="181">
        <f>SUM(G384:G387)</f>
        <v>97682.85</v>
      </c>
      <c r="H383" s="181">
        <f>SUM(H384:H387)</f>
        <v>0</v>
      </c>
      <c r="I383" s="181">
        <f>SUM(I384:I387)</f>
        <v>0</v>
      </c>
      <c r="J383" s="181">
        <f>SUM(J384:J387)</f>
        <v>32650</v>
      </c>
      <c r="K383" s="181">
        <f>SUM(K384:K387)</f>
        <v>0</v>
      </c>
      <c r="L383" s="181">
        <f>SUM(L384:L387)</f>
        <v>0</v>
      </c>
      <c r="M383" s="181">
        <f>SUM(M384:M387)</f>
        <v>0</v>
      </c>
    </row>
    <row r="384" spans="1:239" s="398" customFormat="1" ht="34.5" customHeight="1">
      <c r="A384" s="141"/>
      <c r="B384" s="349"/>
      <c r="C384" s="349">
        <v>2320</v>
      </c>
      <c r="D384" s="350" t="s">
        <v>412</v>
      </c>
      <c r="E384" s="246">
        <f>(G384/F384)*100</f>
        <v>0</v>
      </c>
      <c r="F384" s="252">
        <v>4400</v>
      </c>
      <c r="G384" s="252">
        <v>0</v>
      </c>
      <c r="H384" s="392"/>
      <c r="I384" s="393"/>
      <c r="J384" s="394"/>
      <c r="K384" s="393"/>
      <c r="L384" s="393"/>
      <c r="M384" s="394"/>
      <c r="N384" s="395"/>
      <c r="O384" s="396"/>
      <c r="P384" s="397"/>
      <c r="S384" s="397"/>
      <c r="T384" s="399"/>
      <c r="U384" s="400"/>
      <c r="V384" s="400"/>
      <c r="W384" s="401"/>
      <c r="X384" s="402"/>
      <c r="Y384" s="402"/>
      <c r="Z384" s="395"/>
      <c r="AA384" s="396"/>
      <c r="AB384" s="397"/>
      <c r="AE384" s="397"/>
      <c r="AF384" s="399"/>
      <c r="AG384" s="400"/>
      <c r="AH384" s="400"/>
      <c r="AI384" s="401"/>
      <c r="AJ384" s="402"/>
      <c r="AK384" s="402"/>
      <c r="AL384" s="395"/>
      <c r="AM384" s="396"/>
      <c r="AN384" s="397"/>
      <c r="AQ384" s="397"/>
      <c r="AR384" s="399"/>
      <c r="AS384" s="400"/>
      <c r="AT384" s="400"/>
      <c r="AU384" s="401"/>
      <c r="AV384" s="402"/>
      <c r="AW384" s="402"/>
      <c r="AX384" s="395"/>
      <c r="AY384" s="396"/>
      <c r="AZ384" s="397"/>
      <c r="BC384" s="397"/>
      <c r="BD384" s="399"/>
      <c r="BE384" s="400"/>
      <c r="BF384" s="400"/>
      <c r="BG384" s="401"/>
      <c r="BH384" s="402"/>
      <c r="BI384" s="402"/>
      <c r="BJ384" s="395"/>
      <c r="BK384" s="396"/>
      <c r="BL384" s="397"/>
      <c r="BO384" s="397"/>
      <c r="BP384" s="399"/>
      <c r="BQ384" s="400"/>
      <c r="BR384" s="400"/>
      <c r="BS384" s="401"/>
      <c r="BT384" s="402"/>
      <c r="BU384" s="402"/>
      <c r="BV384" s="395"/>
      <c r="BW384" s="396"/>
      <c r="BX384" s="397"/>
      <c r="CA384" s="397"/>
      <c r="CB384" s="399"/>
      <c r="CC384" s="400"/>
      <c r="CD384" s="400"/>
      <c r="CE384" s="401"/>
      <c r="CF384" s="402"/>
      <c r="CG384" s="402"/>
      <c r="CH384" s="395"/>
      <c r="CI384" s="396"/>
      <c r="CJ384" s="397"/>
      <c r="CM384" s="397"/>
      <c r="CN384" s="399"/>
      <c r="CO384" s="400"/>
      <c r="CP384" s="400"/>
      <c r="CQ384" s="401"/>
      <c r="CR384" s="402"/>
      <c r="CS384" s="402"/>
      <c r="CT384" s="395"/>
      <c r="CU384" s="396"/>
      <c r="CV384" s="397"/>
      <c r="CY384" s="397"/>
      <c r="CZ384" s="399"/>
      <c r="DA384" s="400"/>
      <c r="DB384" s="400"/>
      <c r="DC384" s="401"/>
      <c r="DD384" s="402"/>
      <c r="DE384" s="402"/>
      <c r="DF384" s="395"/>
      <c r="DG384" s="396"/>
      <c r="DH384" s="397"/>
      <c r="DK384" s="397"/>
      <c r="DL384" s="399"/>
      <c r="DM384" s="400"/>
      <c r="DN384" s="400"/>
      <c r="DO384" s="401"/>
      <c r="DP384" s="402"/>
      <c r="DQ384" s="402"/>
      <c r="DR384" s="395"/>
      <c r="DS384" s="396"/>
      <c r="DT384" s="397"/>
      <c r="DW384" s="397"/>
      <c r="DX384" s="399"/>
      <c r="DY384" s="400"/>
      <c r="DZ384" s="400"/>
      <c r="EA384" s="401"/>
      <c r="EB384" s="402"/>
      <c r="EC384" s="402"/>
      <c r="ED384" s="395"/>
      <c r="EE384" s="396"/>
      <c r="EF384" s="397"/>
      <c r="EI384" s="397"/>
      <c r="EJ384" s="399"/>
      <c r="EK384" s="400"/>
      <c r="EL384" s="400"/>
      <c r="EM384" s="401"/>
      <c r="EN384" s="402"/>
      <c r="EO384" s="402"/>
      <c r="EP384" s="395"/>
      <c r="EQ384" s="396"/>
      <c r="ER384" s="397"/>
      <c r="EU384" s="397"/>
      <c r="EV384" s="399"/>
      <c r="EW384" s="400"/>
      <c r="EX384" s="400"/>
      <c r="EY384" s="401"/>
      <c r="EZ384" s="402"/>
      <c r="FA384" s="402"/>
      <c r="FB384" s="395"/>
      <c r="FC384" s="396"/>
      <c r="FD384" s="397"/>
      <c r="FG384" s="397"/>
      <c r="FH384" s="399"/>
      <c r="FI384" s="400"/>
      <c r="FJ384" s="400"/>
      <c r="FK384" s="401"/>
      <c r="FL384" s="402"/>
      <c r="FM384" s="402"/>
      <c r="FN384" s="395"/>
      <c r="FO384" s="396"/>
      <c r="FP384" s="397"/>
      <c r="FS384" s="397"/>
      <c r="FT384" s="399"/>
      <c r="FU384" s="400"/>
      <c r="FV384" s="400"/>
      <c r="FW384" s="401"/>
      <c r="FX384" s="402"/>
      <c r="FY384" s="402"/>
      <c r="FZ384" s="395"/>
      <c r="GA384" s="396"/>
      <c r="GB384" s="397"/>
      <c r="GE384" s="397"/>
      <c r="GF384" s="399"/>
      <c r="GG384" s="400"/>
      <c r="GH384" s="400"/>
      <c r="GI384" s="401"/>
      <c r="GJ384" s="402"/>
      <c r="GK384" s="402"/>
      <c r="GL384" s="395"/>
      <c r="GM384" s="396"/>
      <c r="GN384" s="397"/>
      <c r="GQ384" s="397"/>
      <c r="GR384" s="399"/>
      <c r="GS384" s="400"/>
      <c r="GT384" s="400"/>
      <c r="GU384" s="401"/>
      <c r="GV384" s="402"/>
      <c r="GW384" s="402"/>
      <c r="GX384" s="395"/>
      <c r="GY384" s="396"/>
      <c r="GZ384" s="397"/>
      <c r="HC384" s="397"/>
      <c r="HD384" s="399"/>
      <c r="HE384" s="400"/>
      <c r="HF384" s="400"/>
      <c r="HG384" s="401"/>
      <c r="HH384" s="402"/>
      <c r="HI384" s="402"/>
      <c r="HJ384" s="395"/>
      <c r="HK384" s="396"/>
      <c r="HL384" s="397"/>
      <c r="HO384" s="397"/>
      <c r="HP384" s="399"/>
      <c r="HQ384" s="400"/>
      <c r="HR384" s="400"/>
      <c r="HS384" s="401"/>
      <c r="HT384" s="402"/>
      <c r="HU384" s="402"/>
      <c r="HV384" s="395"/>
      <c r="HW384" s="396"/>
      <c r="HX384" s="397"/>
      <c r="IA384" s="397"/>
      <c r="IB384" s="399"/>
      <c r="IC384" s="400"/>
      <c r="ID384" s="400"/>
      <c r="IE384" s="401"/>
    </row>
    <row r="385" spans="1:13" ht="31.5" customHeight="1">
      <c r="A385" s="140"/>
      <c r="B385" s="140"/>
      <c r="C385" s="140">
        <v>2820</v>
      </c>
      <c r="D385" s="134" t="s">
        <v>413</v>
      </c>
      <c r="E385" s="246">
        <f>(G385/F385)*100</f>
        <v>58.93501805054152</v>
      </c>
      <c r="F385" s="185">
        <v>55400</v>
      </c>
      <c r="G385" s="185">
        <f>J385</f>
        <v>32650</v>
      </c>
      <c r="H385" s="306"/>
      <c r="I385" s="391"/>
      <c r="J385" s="185">
        <v>32650</v>
      </c>
      <c r="K385" s="391"/>
      <c r="L385" s="391"/>
      <c r="M385" s="391"/>
    </row>
    <row r="386" spans="1:13" ht="18" customHeight="1">
      <c r="A386" s="140"/>
      <c r="B386" s="140"/>
      <c r="C386" s="140">
        <v>4210</v>
      </c>
      <c r="D386" s="352" t="s">
        <v>414</v>
      </c>
      <c r="E386" s="246">
        <f>(G386/F386)*100</f>
        <v>46.02145110410095</v>
      </c>
      <c r="F386" s="185">
        <v>31700</v>
      </c>
      <c r="G386" s="185">
        <v>14588.8</v>
      </c>
      <c r="H386" s="306"/>
      <c r="I386" s="391"/>
      <c r="J386" s="391"/>
      <c r="K386" s="391"/>
      <c r="L386" s="391"/>
      <c r="M386" s="391"/>
    </row>
    <row r="387" spans="1:13" ht="18" customHeight="1">
      <c r="A387" s="140"/>
      <c r="B387" s="140"/>
      <c r="C387" s="140">
        <v>4300</v>
      </c>
      <c r="D387" s="134" t="s">
        <v>366</v>
      </c>
      <c r="E387" s="246">
        <f>(G387/F387)*100</f>
        <v>36.29068345323741</v>
      </c>
      <c r="F387" s="185">
        <v>139000</v>
      </c>
      <c r="G387" s="185">
        <v>50444.05</v>
      </c>
      <c r="H387" s="306"/>
      <c r="I387" s="391"/>
      <c r="J387" s="391"/>
      <c r="K387" s="391"/>
      <c r="L387" s="391"/>
      <c r="M387" s="391"/>
    </row>
    <row r="388" spans="1:13" ht="18" customHeight="1">
      <c r="A388" s="136">
        <v>926</v>
      </c>
      <c r="B388" s="136"/>
      <c r="C388" s="136"/>
      <c r="D388" s="49" t="s">
        <v>244</v>
      </c>
      <c r="E388" s="300">
        <f>(G388/F388)*100</f>
        <v>7.00350090936236</v>
      </c>
      <c r="F388" s="178">
        <f>SUM(F389,F392,F395)</f>
        <v>3683900</v>
      </c>
      <c r="G388" s="178">
        <f>SUM(G389,G392,G395)</f>
        <v>258001.97</v>
      </c>
      <c r="H388" s="178">
        <f>SUM(H389,H392,H395)</f>
        <v>0</v>
      </c>
      <c r="I388" s="178">
        <f>SUM(I389,I392,I395)</f>
        <v>0</v>
      </c>
      <c r="J388" s="178">
        <f>SUM(J389,J392,J395)</f>
        <v>170521</v>
      </c>
      <c r="K388" s="178">
        <f>SUM(K389,K392,K395)</f>
        <v>0</v>
      </c>
      <c r="L388" s="178"/>
      <c r="M388" s="178">
        <f>SUM(M389,M395)</f>
        <v>24154.859999999997</v>
      </c>
    </row>
    <row r="389" spans="1:13" ht="18" customHeight="1">
      <c r="A389" s="137"/>
      <c r="B389" s="137">
        <v>92601</v>
      </c>
      <c r="C389" s="137"/>
      <c r="D389" s="138" t="s">
        <v>181</v>
      </c>
      <c r="E389" s="248">
        <f>(G389/F389)*100</f>
        <v>0.12405974842767296</v>
      </c>
      <c r="F389" s="181">
        <f>SUM(F390,F391)</f>
        <v>3180000</v>
      </c>
      <c r="G389" s="181">
        <f>SUM(G390,G391)</f>
        <v>3945.1</v>
      </c>
      <c r="H389" s="181">
        <f>SUM(H390,H391)</f>
        <v>0</v>
      </c>
      <c r="I389" s="181">
        <f>SUM(I390,I391)</f>
        <v>0</v>
      </c>
      <c r="J389" s="181">
        <f>SUM(J390,J391)</f>
        <v>0</v>
      </c>
      <c r="K389" s="181">
        <f>SUM(K390,K391)</f>
        <v>0</v>
      </c>
      <c r="L389" s="181">
        <f>SUM(L390,L391)</f>
        <v>0</v>
      </c>
      <c r="M389" s="181">
        <f>SUM(M390,M391)</f>
        <v>3945.1</v>
      </c>
    </row>
    <row r="390" spans="1:13" ht="18" customHeight="1">
      <c r="A390" s="349"/>
      <c r="B390" s="349"/>
      <c r="C390" s="349">
        <v>6050</v>
      </c>
      <c r="D390" s="350" t="s">
        <v>356</v>
      </c>
      <c r="E390" s="246">
        <f>(G390/F390)*100</f>
        <v>0.13800350877192982</v>
      </c>
      <c r="F390" s="252">
        <v>2850000</v>
      </c>
      <c r="G390" s="252">
        <f>M390</f>
        <v>3933.1</v>
      </c>
      <c r="H390" s="252"/>
      <c r="I390" s="181"/>
      <c r="J390" s="181"/>
      <c r="K390" s="181"/>
      <c r="L390" s="181"/>
      <c r="M390" s="252">
        <f>'Zał 20'!F94</f>
        <v>3933.1</v>
      </c>
    </row>
    <row r="391" spans="1:13" ht="34.5" customHeight="1">
      <c r="A391" s="137"/>
      <c r="B391" s="137"/>
      <c r="C391" s="140">
        <v>6620</v>
      </c>
      <c r="D391" s="85" t="s">
        <v>270</v>
      </c>
      <c r="E391" s="246">
        <f>(G391/F391)*100</f>
        <v>0.0036363636363636364</v>
      </c>
      <c r="F391" s="185">
        <v>330000</v>
      </c>
      <c r="G391" s="252">
        <f>M391</f>
        <v>12</v>
      </c>
      <c r="H391" s="306"/>
      <c r="I391" s="391"/>
      <c r="J391" s="391"/>
      <c r="K391" s="391"/>
      <c r="L391" s="391"/>
      <c r="M391" s="185">
        <f>'Zał 20'!F92</f>
        <v>12</v>
      </c>
    </row>
    <row r="392" spans="1:239" s="403" customFormat="1" ht="19.5" customHeight="1">
      <c r="A392" s="137"/>
      <c r="B392" s="137">
        <v>92605</v>
      </c>
      <c r="C392" s="137"/>
      <c r="D392" s="138" t="s">
        <v>415</v>
      </c>
      <c r="E392" s="248">
        <f>(G392/F392)*100</f>
        <v>50.39693509615385</v>
      </c>
      <c r="F392" s="181">
        <f>F393</f>
        <v>332800</v>
      </c>
      <c r="G392" s="181">
        <f>G393</f>
        <v>167721</v>
      </c>
      <c r="H392" s="181">
        <f>H393</f>
        <v>0</v>
      </c>
      <c r="I392" s="181">
        <f>I393</f>
        <v>0</v>
      </c>
      <c r="J392" s="181">
        <f>J393</f>
        <v>167721</v>
      </c>
      <c r="K392" s="181">
        <f>K393</f>
        <v>0</v>
      </c>
      <c r="L392" s="181">
        <f>L393</f>
        <v>0</v>
      </c>
      <c r="M392" s="181">
        <f>M393</f>
        <v>0</v>
      </c>
      <c r="T392" s="332"/>
      <c r="U392" s="332"/>
      <c r="V392" s="332"/>
      <c r="W392" s="339"/>
      <c r="AF392" s="332"/>
      <c r="AG392" s="332"/>
      <c r="AH392" s="332"/>
      <c r="AI392" s="339"/>
      <c r="AR392" s="332"/>
      <c r="AS392" s="332"/>
      <c r="AT392" s="332"/>
      <c r="AU392" s="339"/>
      <c r="BD392" s="332"/>
      <c r="BE392" s="332"/>
      <c r="BF392" s="332"/>
      <c r="BG392" s="339"/>
      <c r="BP392" s="332"/>
      <c r="BQ392" s="332"/>
      <c r="BR392" s="332"/>
      <c r="BS392" s="339"/>
      <c r="CB392" s="332"/>
      <c r="CC392" s="332"/>
      <c r="CD392" s="332"/>
      <c r="CE392" s="339"/>
      <c r="CN392" s="332"/>
      <c r="CO392" s="332"/>
      <c r="CP392" s="332"/>
      <c r="CQ392" s="339"/>
      <c r="CZ392" s="332"/>
      <c r="DA392" s="332"/>
      <c r="DB392" s="332"/>
      <c r="DC392" s="339"/>
      <c r="DL392" s="332"/>
      <c r="DM392" s="332"/>
      <c r="DN392" s="332"/>
      <c r="DO392" s="339"/>
      <c r="DX392" s="332"/>
      <c r="DY392" s="332"/>
      <c r="DZ392" s="332"/>
      <c r="EA392" s="339"/>
      <c r="EJ392" s="332"/>
      <c r="EK392" s="332"/>
      <c r="EL392" s="332"/>
      <c r="EM392" s="339"/>
      <c r="EV392" s="332"/>
      <c r="EW392" s="332"/>
      <c r="EX392" s="332"/>
      <c r="EY392" s="339"/>
      <c r="FH392" s="332"/>
      <c r="FI392" s="332"/>
      <c r="FJ392" s="332"/>
      <c r="FK392" s="339"/>
      <c r="FT392" s="332"/>
      <c r="FU392" s="332"/>
      <c r="FV392" s="332"/>
      <c r="FW392" s="339"/>
      <c r="GF392" s="332"/>
      <c r="GG392" s="332"/>
      <c r="GH392" s="332"/>
      <c r="GI392" s="339"/>
      <c r="GR392" s="332"/>
      <c r="GS392" s="332"/>
      <c r="GT392" s="332"/>
      <c r="GU392" s="339"/>
      <c r="HD392" s="332"/>
      <c r="HE392" s="332"/>
      <c r="HF392" s="332"/>
      <c r="HG392" s="339"/>
      <c r="HP392" s="332"/>
      <c r="HQ392" s="332"/>
      <c r="HR392" s="332"/>
      <c r="HS392" s="339"/>
      <c r="IB392" s="332"/>
      <c r="IC392" s="332"/>
      <c r="ID392" s="332"/>
      <c r="IE392" s="339"/>
    </row>
    <row r="393" spans="1:239" s="406" customFormat="1" ht="31.5" customHeight="1">
      <c r="A393" s="137"/>
      <c r="B393" s="140"/>
      <c r="C393" s="140">
        <v>2820</v>
      </c>
      <c r="D393" s="134" t="s">
        <v>416</v>
      </c>
      <c r="E393" s="246">
        <f>(G393/F393)*100</f>
        <v>50.39693509615385</v>
      </c>
      <c r="F393" s="185">
        <v>332800</v>
      </c>
      <c r="G393" s="185">
        <f>J393</f>
        <v>167721</v>
      </c>
      <c r="H393" s="306"/>
      <c r="I393" s="391"/>
      <c r="J393" s="185">
        <v>167721</v>
      </c>
      <c r="K393" s="391"/>
      <c r="L393" s="391"/>
      <c r="M393" s="337"/>
      <c r="N393" s="404"/>
      <c r="O393" s="405"/>
      <c r="P393" s="326"/>
      <c r="S393" s="407"/>
      <c r="T393" s="332"/>
      <c r="U393" s="333"/>
      <c r="V393" s="333"/>
      <c r="W393" s="334"/>
      <c r="X393" s="326"/>
      <c r="Y393" s="404"/>
      <c r="Z393" s="404"/>
      <c r="AA393" s="405"/>
      <c r="AB393" s="326"/>
      <c r="AE393" s="407"/>
      <c r="AF393" s="332"/>
      <c r="AG393" s="333"/>
      <c r="AH393" s="333"/>
      <c r="AI393" s="334"/>
      <c r="AJ393" s="326"/>
      <c r="AK393" s="404"/>
      <c r="AL393" s="404"/>
      <c r="AM393" s="405"/>
      <c r="AN393" s="326"/>
      <c r="AQ393" s="407"/>
      <c r="AR393" s="332"/>
      <c r="AS393" s="333"/>
      <c r="AT393" s="333"/>
      <c r="AU393" s="334"/>
      <c r="AV393" s="326"/>
      <c r="AW393" s="404"/>
      <c r="AX393" s="404"/>
      <c r="AY393" s="405"/>
      <c r="AZ393" s="326"/>
      <c r="BC393" s="407"/>
      <c r="BD393" s="332"/>
      <c r="BE393" s="333"/>
      <c r="BF393" s="333"/>
      <c r="BG393" s="334"/>
      <c r="BH393" s="326"/>
      <c r="BI393" s="404"/>
      <c r="BJ393" s="404"/>
      <c r="BK393" s="405"/>
      <c r="BL393" s="326"/>
      <c r="BO393" s="407"/>
      <c r="BP393" s="332"/>
      <c r="BQ393" s="333"/>
      <c r="BR393" s="333"/>
      <c r="BS393" s="334"/>
      <c r="BT393" s="326"/>
      <c r="BU393" s="404"/>
      <c r="BV393" s="404"/>
      <c r="BW393" s="405"/>
      <c r="BX393" s="326"/>
      <c r="CA393" s="407"/>
      <c r="CB393" s="332"/>
      <c r="CC393" s="333"/>
      <c r="CD393" s="333"/>
      <c r="CE393" s="334"/>
      <c r="CF393" s="326"/>
      <c r="CG393" s="404"/>
      <c r="CH393" s="404"/>
      <c r="CI393" s="405"/>
      <c r="CJ393" s="326"/>
      <c r="CM393" s="407"/>
      <c r="CN393" s="332"/>
      <c r="CO393" s="333"/>
      <c r="CP393" s="333"/>
      <c r="CQ393" s="334"/>
      <c r="CR393" s="326"/>
      <c r="CS393" s="404"/>
      <c r="CT393" s="404"/>
      <c r="CU393" s="405"/>
      <c r="CV393" s="326"/>
      <c r="CY393" s="407"/>
      <c r="CZ393" s="332"/>
      <c r="DA393" s="333"/>
      <c r="DB393" s="333"/>
      <c r="DC393" s="334"/>
      <c r="DD393" s="326"/>
      <c r="DE393" s="404"/>
      <c r="DF393" s="404"/>
      <c r="DG393" s="405"/>
      <c r="DH393" s="326"/>
      <c r="DK393" s="407"/>
      <c r="DL393" s="332"/>
      <c r="DM393" s="333"/>
      <c r="DN393" s="333"/>
      <c r="DO393" s="334"/>
      <c r="DP393" s="326"/>
      <c r="DQ393" s="404"/>
      <c r="DR393" s="404"/>
      <c r="DS393" s="405"/>
      <c r="DT393" s="326"/>
      <c r="DW393" s="407"/>
      <c r="DX393" s="332"/>
      <c r="DY393" s="333"/>
      <c r="DZ393" s="333"/>
      <c r="EA393" s="334"/>
      <c r="EB393" s="326"/>
      <c r="EC393" s="404"/>
      <c r="ED393" s="404"/>
      <c r="EE393" s="405"/>
      <c r="EF393" s="326"/>
      <c r="EI393" s="407"/>
      <c r="EJ393" s="332"/>
      <c r="EK393" s="333"/>
      <c r="EL393" s="333"/>
      <c r="EM393" s="334"/>
      <c r="EN393" s="326"/>
      <c r="EO393" s="404"/>
      <c r="EP393" s="404"/>
      <c r="EQ393" s="405"/>
      <c r="ER393" s="326"/>
      <c r="EU393" s="407"/>
      <c r="EV393" s="332"/>
      <c r="EW393" s="333"/>
      <c r="EX393" s="333"/>
      <c r="EY393" s="334"/>
      <c r="EZ393" s="326"/>
      <c r="FA393" s="404"/>
      <c r="FB393" s="404"/>
      <c r="FC393" s="405"/>
      <c r="FD393" s="326"/>
      <c r="FG393" s="407"/>
      <c r="FH393" s="332"/>
      <c r="FI393" s="333"/>
      <c r="FJ393" s="333"/>
      <c r="FK393" s="334"/>
      <c r="FL393" s="326"/>
      <c r="FM393" s="404"/>
      <c r="FN393" s="404"/>
      <c r="FO393" s="405"/>
      <c r="FP393" s="326"/>
      <c r="FS393" s="407"/>
      <c r="FT393" s="332"/>
      <c r="FU393" s="333"/>
      <c r="FV393" s="333"/>
      <c r="FW393" s="334"/>
      <c r="FX393" s="326"/>
      <c r="FY393" s="404"/>
      <c r="FZ393" s="404"/>
      <c r="GA393" s="405"/>
      <c r="GB393" s="326"/>
      <c r="GE393" s="407"/>
      <c r="GF393" s="332"/>
      <c r="GG393" s="333"/>
      <c r="GH393" s="333"/>
      <c r="GI393" s="334"/>
      <c r="GJ393" s="326"/>
      <c r="GK393" s="404"/>
      <c r="GL393" s="404"/>
      <c r="GM393" s="405"/>
      <c r="GN393" s="326"/>
      <c r="GQ393" s="407"/>
      <c r="GR393" s="332"/>
      <c r="GS393" s="333"/>
      <c r="GT393" s="333"/>
      <c r="GU393" s="334"/>
      <c r="GV393" s="326"/>
      <c r="GW393" s="404"/>
      <c r="GX393" s="404"/>
      <c r="GY393" s="405"/>
      <c r="GZ393" s="326"/>
      <c r="HC393" s="407"/>
      <c r="HD393" s="332"/>
      <c r="HE393" s="333"/>
      <c r="HF393" s="333"/>
      <c r="HG393" s="334"/>
      <c r="HH393" s="326"/>
      <c r="HI393" s="404"/>
      <c r="HJ393" s="404"/>
      <c r="HK393" s="405"/>
      <c r="HL393" s="326"/>
      <c r="HO393" s="407"/>
      <c r="HP393" s="332"/>
      <c r="HQ393" s="333"/>
      <c r="HR393" s="333"/>
      <c r="HS393" s="334"/>
      <c r="HT393" s="326"/>
      <c r="HU393" s="404"/>
      <c r="HV393" s="404"/>
      <c r="HW393" s="405"/>
      <c r="HX393" s="326"/>
      <c r="IA393" s="407"/>
      <c r="IB393" s="332"/>
      <c r="IC393" s="333"/>
      <c r="ID393" s="333"/>
      <c r="IE393" s="334"/>
    </row>
    <row r="394" spans="1:239" s="406" customFormat="1" ht="19.5" customHeight="1">
      <c r="A394" s="332"/>
      <c r="B394" s="333"/>
      <c r="C394" s="333"/>
      <c r="D394" s="334"/>
      <c r="E394" s="334"/>
      <c r="F394" s="334"/>
      <c r="G394" s="336"/>
      <c r="H394" s="336"/>
      <c r="I394" s="408"/>
      <c r="J394" s="335"/>
      <c r="K394" s="408"/>
      <c r="L394" s="408"/>
      <c r="M394" s="409" t="s">
        <v>276</v>
      </c>
      <c r="N394" s="404"/>
      <c r="O394" s="405"/>
      <c r="P394" s="326"/>
      <c r="S394" s="407"/>
      <c r="T394" s="332"/>
      <c r="U394" s="333"/>
      <c r="V394" s="333"/>
      <c r="W394" s="334"/>
      <c r="X394" s="326"/>
      <c r="Y394" s="404"/>
      <c r="Z394" s="404"/>
      <c r="AA394" s="405"/>
      <c r="AB394" s="326"/>
      <c r="AE394" s="407"/>
      <c r="AF394" s="332"/>
      <c r="AG394" s="333"/>
      <c r="AH394" s="333"/>
      <c r="AI394" s="334"/>
      <c r="AJ394" s="326"/>
      <c r="AK394" s="404"/>
      <c r="AL394" s="404"/>
      <c r="AM394" s="405"/>
      <c r="AN394" s="326"/>
      <c r="AQ394" s="407"/>
      <c r="AR394" s="332"/>
      <c r="AS394" s="333"/>
      <c r="AT394" s="333"/>
      <c r="AU394" s="334"/>
      <c r="AV394" s="326"/>
      <c r="AW394" s="404"/>
      <c r="AX394" s="404"/>
      <c r="AY394" s="405"/>
      <c r="AZ394" s="326"/>
      <c r="BC394" s="407"/>
      <c r="BD394" s="332"/>
      <c r="BE394" s="333"/>
      <c r="BF394" s="333"/>
      <c r="BG394" s="334"/>
      <c r="BH394" s="326"/>
      <c r="BI394" s="404"/>
      <c r="BJ394" s="404"/>
      <c r="BK394" s="405"/>
      <c r="BL394" s="326"/>
      <c r="BO394" s="407"/>
      <c r="BP394" s="332"/>
      <c r="BQ394" s="333"/>
      <c r="BR394" s="333"/>
      <c r="BS394" s="334"/>
      <c r="BT394" s="326"/>
      <c r="BU394" s="404"/>
      <c r="BV394" s="404"/>
      <c r="BW394" s="405"/>
      <c r="BX394" s="326"/>
      <c r="CA394" s="407"/>
      <c r="CB394" s="332"/>
      <c r="CC394" s="333"/>
      <c r="CD394" s="333"/>
      <c r="CE394" s="334"/>
      <c r="CF394" s="326"/>
      <c r="CG394" s="404"/>
      <c r="CH394" s="404"/>
      <c r="CI394" s="405"/>
      <c r="CJ394" s="326"/>
      <c r="CM394" s="407"/>
      <c r="CN394" s="332"/>
      <c r="CO394" s="333"/>
      <c r="CP394" s="333"/>
      <c r="CQ394" s="334"/>
      <c r="CR394" s="326"/>
      <c r="CS394" s="404"/>
      <c r="CT394" s="404"/>
      <c r="CU394" s="405"/>
      <c r="CV394" s="326"/>
      <c r="CY394" s="407"/>
      <c r="CZ394" s="332"/>
      <c r="DA394" s="333"/>
      <c r="DB394" s="333"/>
      <c r="DC394" s="334"/>
      <c r="DD394" s="326"/>
      <c r="DE394" s="404"/>
      <c r="DF394" s="404"/>
      <c r="DG394" s="405"/>
      <c r="DH394" s="326"/>
      <c r="DK394" s="407"/>
      <c r="DL394" s="332"/>
      <c r="DM394" s="333"/>
      <c r="DN394" s="333"/>
      <c r="DO394" s="334"/>
      <c r="DP394" s="326"/>
      <c r="DQ394" s="404"/>
      <c r="DR394" s="404"/>
      <c r="DS394" s="405"/>
      <c r="DT394" s="326"/>
      <c r="DW394" s="407"/>
      <c r="DX394" s="332"/>
      <c r="DY394" s="333"/>
      <c r="DZ394" s="333"/>
      <c r="EA394" s="334"/>
      <c r="EB394" s="326"/>
      <c r="EC394" s="404"/>
      <c r="ED394" s="404"/>
      <c r="EE394" s="405"/>
      <c r="EF394" s="326"/>
      <c r="EI394" s="407"/>
      <c r="EJ394" s="332"/>
      <c r="EK394" s="333"/>
      <c r="EL394" s="333"/>
      <c r="EM394" s="334"/>
      <c r="EN394" s="326"/>
      <c r="EO394" s="404"/>
      <c r="EP394" s="404"/>
      <c r="EQ394" s="405"/>
      <c r="ER394" s="326"/>
      <c r="EU394" s="407"/>
      <c r="EV394" s="332"/>
      <c r="EW394" s="333"/>
      <c r="EX394" s="333"/>
      <c r="EY394" s="334"/>
      <c r="EZ394" s="326"/>
      <c r="FA394" s="404"/>
      <c r="FB394" s="404"/>
      <c r="FC394" s="405"/>
      <c r="FD394" s="326"/>
      <c r="FG394" s="407"/>
      <c r="FH394" s="332"/>
      <c r="FI394" s="333"/>
      <c r="FJ394" s="333"/>
      <c r="FK394" s="334"/>
      <c r="FL394" s="326"/>
      <c r="FM394" s="404"/>
      <c r="FN394" s="404"/>
      <c r="FO394" s="405"/>
      <c r="FP394" s="326"/>
      <c r="FS394" s="407"/>
      <c r="FT394" s="332"/>
      <c r="FU394" s="333"/>
      <c r="FV394" s="333"/>
      <c r="FW394" s="334"/>
      <c r="FX394" s="326"/>
      <c r="FY394" s="404"/>
      <c r="FZ394" s="404"/>
      <c r="GA394" s="405"/>
      <c r="GB394" s="326"/>
      <c r="GE394" s="407"/>
      <c r="GF394" s="332"/>
      <c r="GG394" s="333"/>
      <c r="GH394" s="333"/>
      <c r="GI394" s="334"/>
      <c r="GJ394" s="326"/>
      <c r="GK394" s="404"/>
      <c r="GL394" s="404"/>
      <c r="GM394" s="405"/>
      <c r="GN394" s="326"/>
      <c r="GQ394" s="407"/>
      <c r="GR394" s="332"/>
      <c r="GS394" s="333"/>
      <c r="GT394" s="333"/>
      <c r="GU394" s="334"/>
      <c r="GV394" s="326"/>
      <c r="GW394" s="404"/>
      <c r="GX394" s="404"/>
      <c r="GY394" s="405"/>
      <c r="GZ394" s="326"/>
      <c r="HC394" s="407"/>
      <c r="HD394" s="332"/>
      <c r="HE394" s="333"/>
      <c r="HF394" s="333"/>
      <c r="HG394" s="334"/>
      <c r="HH394" s="326"/>
      <c r="HI394" s="404"/>
      <c r="HJ394" s="404"/>
      <c r="HK394" s="405"/>
      <c r="HL394" s="326"/>
      <c r="HO394" s="407"/>
      <c r="HP394" s="332"/>
      <c r="HQ394" s="333"/>
      <c r="HR394" s="333"/>
      <c r="HS394" s="334"/>
      <c r="HT394" s="326"/>
      <c r="HU394" s="404"/>
      <c r="HV394" s="404"/>
      <c r="HW394" s="405"/>
      <c r="HX394" s="326"/>
      <c r="IA394" s="407"/>
      <c r="IB394" s="332"/>
      <c r="IC394" s="333"/>
      <c r="ID394" s="333"/>
      <c r="IE394" s="334"/>
    </row>
    <row r="395" spans="1:13" ht="18" customHeight="1">
      <c r="A395" s="137"/>
      <c r="B395" s="137">
        <v>92695</v>
      </c>
      <c r="C395" s="137"/>
      <c r="D395" s="138" t="s">
        <v>40</v>
      </c>
      <c r="E395" s="248">
        <f>(G395/F395)*100</f>
        <v>50.45930450029223</v>
      </c>
      <c r="F395" s="181">
        <f>SUM(F396:F399)</f>
        <v>171100</v>
      </c>
      <c r="G395" s="181">
        <f>SUM(G396:G399)</f>
        <v>86335.87</v>
      </c>
      <c r="H395" s="181">
        <f>SUM(H396:H399)</f>
        <v>0</v>
      </c>
      <c r="I395" s="181">
        <f>SUM(I396:I399)</f>
        <v>0</v>
      </c>
      <c r="J395" s="181">
        <f>SUM(J396:J399)</f>
        <v>2800</v>
      </c>
      <c r="K395" s="181">
        <f>SUM(K396:K399)</f>
        <v>0</v>
      </c>
      <c r="L395" s="181">
        <f>SUM(L396:L399)</f>
        <v>0</v>
      </c>
      <c r="M395" s="181">
        <f>SUM(M396:M399)</f>
        <v>20209.76</v>
      </c>
    </row>
    <row r="396" spans="1:13" ht="34.5" customHeight="1">
      <c r="A396" s="140"/>
      <c r="B396" s="140"/>
      <c r="C396" s="140">
        <v>2320</v>
      </c>
      <c r="D396" s="134" t="s">
        <v>417</v>
      </c>
      <c r="E396" s="246">
        <f>(G396/F396)*100</f>
        <v>100</v>
      </c>
      <c r="F396" s="185">
        <v>2800</v>
      </c>
      <c r="G396" s="306">
        <f>J396</f>
        <v>2800</v>
      </c>
      <c r="H396" s="306"/>
      <c r="I396" s="391"/>
      <c r="J396" s="185">
        <v>2800</v>
      </c>
      <c r="K396" s="391"/>
      <c r="L396" s="391"/>
      <c r="M396" s="391"/>
    </row>
    <row r="397" spans="1:13" ht="18" customHeight="1">
      <c r="A397" s="140"/>
      <c r="B397" s="140"/>
      <c r="C397" s="140">
        <v>4210</v>
      </c>
      <c r="D397" s="134" t="s">
        <v>272</v>
      </c>
      <c r="E397" s="246">
        <f>(G397/F397)*100</f>
        <v>3.094044943820225</v>
      </c>
      <c r="F397" s="185">
        <v>26700</v>
      </c>
      <c r="G397" s="185">
        <v>826.11</v>
      </c>
      <c r="H397" s="306"/>
      <c r="I397" s="391"/>
      <c r="J397" s="391"/>
      <c r="K397" s="391"/>
      <c r="L397" s="391"/>
      <c r="M397" s="391"/>
    </row>
    <row r="398" spans="1:13" ht="18" customHeight="1">
      <c r="A398" s="140"/>
      <c r="B398" s="140"/>
      <c r="C398" s="140">
        <v>4300</v>
      </c>
      <c r="D398" s="134" t="s">
        <v>295</v>
      </c>
      <c r="E398" s="246">
        <f>(G398/F398)*100</f>
        <v>87.29050279329608</v>
      </c>
      <c r="F398" s="185">
        <v>71600</v>
      </c>
      <c r="G398" s="185">
        <v>62500</v>
      </c>
      <c r="H398" s="306"/>
      <c r="I398" s="391"/>
      <c r="J398" s="391"/>
      <c r="K398" s="391"/>
      <c r="L398" s="391"/>
      <c r="M398" s="391"/>
    </row>
    <row r="399" spans="1:13" ht="24" customHeight="1">
      <c r="A399" s="140"/>
      <c r="B399" s="140"/>
      <c r="C399" s="140">
        <v>6060</v>
      </c>
      <c r="D399" s="134" t="s">
        <v>370</v>
      </c>
      <c r="E399" s="246">
        <f>(G399/F399)*100</f>
        <v>28.87108571428571</v>
      </c>
      <c r="F399" s="185">
        <v>70000</v>
      </c>
      <c r="G399" s="306">
        <f>M399</f>
        <v>20209.76</v>
      </c>
      <c r="H399" s="306"/>
      <c r="I399" s="391"/>
      <c r="J399" s="391"/>
      <c r="K399" s="391"/>
      <c r="L399" s="391"/>
      <c r="M399" s="185">
        <f>'Zał 20'!F99</f>
        <v>20209.76</v>
      </c>
    </row>
    <row r="400" spans="1:13" ht="18" customHeight="1">
      <c r="A400" s="146" t="s">
        <v>186</v>
      </c>
      <c r="B400" s="146"/>
      <c r="C400" s="146"/>
      <c r="D400" s="146"/>
      <c r="E400" s="253">
        <f>(G400/F400)*100</f>
        <v>42.34199798077874</v>
      </c>
      <c r="F400" s="410">
        <f>SUM(F388,F370,F340,F336,F317,F263,F238,F131,F126,F121,F116,F101,F52,F42,F31,F16,F12,F9)</f>
        <v>45419054.36</v>
      </c>
      <c r="G400" s="410">
        <f>SUM(G388,G370,G340,G336,G317,G263,G238,G131,G126,G121,G116,G101,G52,G42,G31,G16,G12,G9)</f>
        <v>19231335.08</v>
      </c>
      <c r="H400" s="410">
        <f>SUM(H388,H370,H340,H336,H317,H263,H238,H131,H126,H121,H116,H101,H52,H42,H31,H16,H12,H9)</f>
        <v>6571742.489999998</v>
      </c>
      <c r="I400" s="410">
        <f>SUM(I388,I370,I340,I336,I317,I263,I238,I131,I126,I121,I116,I101,I52,I42,I31,I16,I12,I9)</f>
        <v>1071116.9100000001</v>
      </c>
      <c r="J400" s="410">
        <f>SUM(J388,J370,J340,J336,J317,J263,J238,J131,J126,J121,J116,J101,J52,J42,J31,J16,J12,J9)</f>
        <v>2361923.9</v>
      </c>
      <c r="K400" s="410">
        <f>SUM(K388,K370,K340,K336,K317,K263,K238,K131,K126,K121,K116,K101,K52,K42,K31,K16,K12,K9)</f>
        <v>119797.02</v>
      </c>
      <c r="L400" s="410">
        <f>SUM(L388,L370,L340,L336,L317,L263,L238,L131,L126,L121,L116,L101,L52,L42,L31,L16,L12,L9)</f>
        <v>0</v>
      </c>
      <c r="M400" s="410">
        <f>SUM(M388,M370,M340,M336,M317,M263,M238,M131,M126,M121,M116,M101,M52,M42,M31,M16,M12,M9)</f>
        <v>3744188.4499999997</v>
      </c>
    </row>
    <row r="401" spans="5:13" ht="18" customHeight="1">
      <c r="E401" s="411"/>
      <c r="F401" s="412"/>
      <c r="G401" s="356"/>
      <c r="H401" s="412"/>
      <c r="I401" s="412"/>
      <c r="J401" s="413"/>
      <c r="M401" s="412"/>
    </row>
    <row r="402" spans="5:13" ht="18" customHeight="1">
      <c r="E402" s="412"/>
      <c r="F402" s="412"/>
      <c r="G402" s="356"/>
      <c r="H402" s="412"/>
      <c r="I402" s="412"/>
      <c r="J402" s="413"/>
      <c r="M402" s="412"/>
    </row>
    <row r="403" spans="5:13" ht="18" customHeight="1">
      <c r="E403" s="412"/>
      <c r="F403" s="412"/>
      <c r="G403" s="356"/>
      <c r="H403" s="412"/>
      <c r="I403" s="412"/>
      <c r="J403" s="413">
        <f>J400-J372-J232-J210-J165</f>
        <v>384009.8999999999</v>
      </c>
      <c r="L403" s="413"/>
      <c r="M403" s="412"/>
    </row>
    <row r="404" spans="5:13" ht="18" customHeight="1">
      <c r="E404" s="412"/>
      <c r="F404" s="412"/>
      <c r="G404" s="356"/>
      <c r="H404" s="412"/>
      <c r="I404" s="412"/>
      <c r="J404" s="413">
        <f>'Zał 19'!F87</f>
        <v>409597.88</v>
      </c>
      <c r="M404" s="412"/>
    </row>
    <row r="405" spans="5:13" ht="18" customHeight="1">
      <c r="E405" s="412"/>
      <c r="F405" s="412"/>
      <c r="G405" s="356"/>
      <c r="H405" s="412"/>
      <c r="I405" s="412"/>
      <c r="J405" s="413"/>
      <c r="M405" s="412"/>
    </row>
    <row r="406" spans="5:13" ht="18" customHeight="1">
      <c r="E406" s="412"/>
      <c r="F406" s="412"/>
      <c r="G406" s="356"/>
      <c r="H406" s="412"/>
      <c r="I406" s="412"/>
      <c r="J406" s="413"/>
      <c r="M406" s="412"/>
    </row>
    <row r="407" spans="5:13" ht="18" customHeight="1">
      <c r="E407" s="412"/>
      <c r="F407" s="412"/>
      <c r="G407" s="356"/>
      <c r="H407" s="412"/>
      <c r="I407" s="412"/>
      <c r="J407" s="413"/>
      <c r="M407" s="412"/>
    </row>
    <row r="408" spans="5:13" ht="18" customHeight="1">
      <c r="E408" s="412"/>
      <c r="F408" s="412"/>
      <c r="G408" s="356"/>
      <c r="H408" s="412"/>
      <c r="I408" s="412"/>
      <c r="J408" s="413"/>
      <c r="M408" s="412"/>
    </row>
    <row r="409" spans="5:13" ht="18" customHeight="1">
      <c r="E409" s="412"/>
      <c r="F409" s="412"/>
      <c r="G409" s="356"/>
      <c r="H409" s="412"/>
      <c r="I409" s="412"/>
      <c r="J409" s="413"/>
      <c r="M409" s="412"/>
    </row>
    <row r="410" spans="5:13" ht="18" customHeight="1">
      <c r="E410" s="412"/>
      <c r="F410" s="412"/>
      <c r="G410" s="356"/>
      <c r="H410" s="412"/>
      <c r="I410" s="412"/>
      <c r="J410" s="413"/>
      <c r="M410" s="412"/>
    </row>
    <row r="411" spans="5:13" ht="18" customHeight="1">
      <c r="E411" s="412"/>
      <c r="F411" s="412"/>
      <c r="G411" s="356"/>
      <c r="H411" s="412"/>
      <c r="I411" s="412"/>
      <c r="J411" s="413"/>
      <c r="M411" s="412"/>
    </row>
    <row r="412" spans="5:13" ht="18" customHeight="1">
      <c r="E412" s="412"/>
      <c r="F412" s="412"/>
      <c r="G412" s="356"/>
      <c r="H412" s="412"/>
      <c r="I412" s="412"/>
      <c r="J412" s="413"/>
      <c r="M412" s="412"/>
    </row>
    <row r="413" spans="5:13" ht="18" customHeight="1">
      <c r="E413" s="412"/>
      <c r="F413" s="412"/>
      <c r="G413" s="356"/>
      <c r="H413" s="412"/>
      <c r="I413" s="414"/>
      <c r="J413" s="413"/>
      <c r="M413" s="412"/>
    </row>
    <row r="414" spans="5:13" ht="18" customHeight="1">
      <c r="E414" s="412"/>
      <c r="F414" s="412"/>
      <c r="G414" s="356"/>
      <c r="H414" s="412"/>
      <c r="I414" s="412"/>
      <c r="J414" s="413"/>
      <c r="M414" s="412"/>
    </row>
    <row r="415" spans="5:13" ht="18" customHeight="1">
      <c r="E415" s="412"/>
      <c r="F415" s="412"/>
      <c r="G415" s="356"/>
      <c r="H415" s="412"/>
      <c r="I415" s="412"/>
      <c r="J415" s="413"/>
      <c r="M415" s="412"/>
    </row>
    <row r="416" spans="5:13" ht="18" customHeight="1">
      <c r="E416" s="412"/>
      <c r="F416" s="412"/>
      <c r="G416" s="356"/>
      <c r="H416" s="412"/>
      <c r="I416" s="412"/>
      <c r="J416" s="413"/>
      <c r="M416" s="412"/>
    </row>
    <row r="417" spans="5:13" ht="18" customHeight="1">
      <c r="E417" s="412"/>
      <c r="F417" s="412"/>
      <c r="G417" s="356"/>
      <c r="H417" s="412"/>
      <c r="I417" s="412"/>
      <c r="J417" s="413"/>
      <c r="M417" s="412"/>
    </row>
    <row r="418" spans="5:13" ht="18" customHeight="1">
      <c r="E418" s="412"/>
      <c r="F418" s="412"/>
      <c r="G418" s="356"/>
      <c r="H418" s="412"/>
      <c r="I418" s="412"/>
      <c r="J418" s="413"/>
      <c r="M418" s="412"/>
    </row>
    <row r="419" spans="5:13" ht="18" customHeight="1">
      <c r="E419" s="412"/>
      <c r="F419" s="412"/>
      <c r="G419" s="356"/>
      <c r="H419" s="412"/>
      <c r="I419" s="412"/>
      <c r="J419" s="413"/>
      <c r="M419" s="412"/>
    </row>
    <row r="420" spans="5:13" ht="18" customHeight="1">
      <c r="E420" s="412"/>
      <c r="F420" s="412"/>
      <c r="G420" s="356"/>
      <c r="H420" s="412"/>
      <c r="I420" s="412"/>
      <c r="J420" s="413"/>
      <c r="M420" s="412"/>
    </row>
    <row r="421" spans="5:13" ht="18" customHeight="1">
      <c r="E421" s="412"/>
      <c r="F421" s="412"/>
      <c r="G421" s="356"/>
      <c r="H421" s="412"/>
      <c r="I421" s="412"/>
      <c r="J421" s="413"/>
      <c r="M421" s="412"/>
    </row>
    <row r="422" spans="5:13" ht="18" customHeight="1">
      <c r="E422" s="412"/>
      <c r="F422" s="412"/>
      <c r="G422" s="356"/>
      <c r="H422" s="412"/>
      <c r="I422" s="412"/>
      <c r="J422" s="413"/>
      <c r="M422" s="412"/>
    </row>
    <row r="423" spans="5:13" ht="18" customHeight="1">
      <c r="E423" s="412"/>
      <c r="F423" s="412"/>
      <c r="G423" s="356"/>
      <c r="H423" s="412"/>
      <c r="I423" s="412"/>
      <c r="J423" s="413"/>
      <c r="M423" s="412"/>
    </row>
    <row r="424" spans="5:13" ht="18" customHeight="1">
      <c r="E424" s="412"/>
      <c r="F424" s="412"/>
      <c r="G424" s="356"/>
      <c r="H424" s="412"/>
      <c r="I424" s="412"/>
      <c r="J424" s="413"/>
      <c r="M424" s="412"/>
    </row>
    <row r="425" spans="5:13" ht="18" customHeight="1">
      <c r="E425" s="412"/>
      <c r="F425" s="412"/>
      <c r="G425" s="356"/>
      <c r="H425" s="412"/>
      <c r="I425" s="412"/>
      <c r="J425" s="413"/>
      <c r="M425" s="412"/>
    </row>
    <row r="426" spans="5:13" ht="18" customHeight="1">
      <c r="E426" s="412"/>
      <c r="F426" s="412"/>
      <c r="G426" s="356"/>
      <c r="H426" s="412"/>
      <c r="I426" s="412"/>
      <c r="J426" s="413"/>
      <c r="M426" s="412"/>
    </row>
    <row r="427" spans="5:13" ht="18" customHeight="1">
      <c r="E427" s="412"/>
      <c r="F427" s="412"/>
      <c r="G427" s="356"/>
      <c r="H427" s="412"/>
      <c r="I427" s="412"/>
      <c r="J427" s="413"/>
      <c r="M427" s="412"/>
    </row>
    <row r="428" spans="5:13" ht="18" customHeight="1">
      <c r="E428" s="412"/>
      <c r="F428" s="412"/>
      <c r="H428" s="412"/>
      <c r="I428" s="412"/>
      <c r="M428" s="412"/>
    </row>
    <row r="429" spans="5:13" ht="18" customHeight="1">
      <c r="E429" s="412"/>
      <c r="F429" s="412"/>
      <c r="H429" s="412"/>
      <c r="I429" s="412"/>
      <c r="M429" s="412"/>
    </row>
    <row r="430" spans="5:13" ht="18" customHeight="1">
      <c r="E430" s="412"/>
      <c r="F430" s="412"/>
      <c r="H430" s="412"/>
      <c r="I430" s="412"/>
      <c r="M430" s="412"/>
    </row>
    <row r="431" spans="5:13" ht="18" customHeight="1">
      <c r="E431" s="412"/>
      <c r="F431" s="412"/>
      <c r="H431" s="412"/>
      <c r="I431" s="412"/>
      <c r="M431" s="412"/>
    </row>
    <row r="432" spans="5:13" ht="18" customHeight="1">
      <c r="E432" s="412"/>
      <c r="F432" s="412"/>
      <c r="H432" s="412"/>
      <c r="I432" s="412"/>
      <c r="M432" s="412"/>
    </row>
    <row r="433" spans="5:13" ht="18" customHeight="1">
      <c r="E433" s="412"/>
      <c r="F433" s="412"/>
      <c r="H433" s="412"/>
      <c r="I433" s="412"/>
      <c r="M433" s="412"/>
    </row>
    <row r="434" spans="5:13" ht="18" customHeight="1">
      <c r="E434" s="412"/>
      <c r="F434" s="412"/>
      <c r="H434" s="412"/>
      <c r="I434" s="412"/>
      <c r="M434" s="412"/>
    </row>
    <row r="435" spans="5:13" ht="18" customHeight="1">
      <c r="E435" s="412"/>
      <c r="F435" s="412"/>
      <c r="H435" s="412"/>
      <c r="I435" s="412"/>
      <c r="M435" s="412"/>
    </row>
    <row r="436" spans="5:13" ht="18" customHeight="1">
      <c r="E436" s="412"/>
      <c r="F436" s="412"/>
      <c r="I436" s="412"/>
      <c r="M436" s="412"/>
    </row>
    <row r="437" spans="5:13" ht="18" customHeight="1">
      <c r="E437" s="412"/>
      <c r="F437" s="412"/>
      <c r="I437" s="412"/>
      <c r="M437" s="412"/>
    </row>
    <row r="438" spans="5:13" ht="18" customHeight="1">
      <c r="E438" s="412"/>
      <c r="F438" s="412"/>
      <c r="I438" s="412"/>
      <c r="M438" s="412"/>
    </row>
    <row r="439" spans="5:13" ht="18" customHeight="1">
      <c r="E439" s="412"/>
      <c r="F439" s="412"/>
      <c r="I439" s="412"/>
      <c r="M439" s="412"/>
    </row>
    <row r="440" spans="5:13" ht="18" customHeight="1">
      <c r="E440" s="412"/>
      <c r="F440" s="412"/>
      <c r="I440" s="412"/>
      <c r="M440" s="412"/>
    </row>
    <row r="441" spans="5:13" ht="18" customHeight="1">
      <c r="E441" s="412"/>
      <c r="F441" s="412"/>
      <c r="I441" s="412"/>
      <c r="M441" s="412"/>
    </row>
    <row r="442" spans="5:13" ht="18" customHeight="1">
      <c r="E442" s="412"/>
      <c r="F442" s="412"/>
      <c r="I442" s="412"/>
      <c r="M442" s="412"/>
    </row>
    <row r="443" spans="5:13" ht="18" customHeight="1">
      <c r="E443" s="412"/>
      <c r="F443" s="412"/>
      <c r="I443" s="412"/>
      <c r="M443" s="412"/>
    </row>
    <row r="444" spans="5:13" ht="18" customHeight="1">
      <c r="E444" s="412"/>
      <c r="F444" s="412"/>
      <c r="I444" s="412"/>
      <c r="M444" s="412"/>
    </row>
    <row r="445" spans="5:13" ht="18" customHeight="1">
      <c r="E445" s="412"/>
      <c r="F445" s="412"/>
      <c r="I445" s="412"/>
      <c r="M445" s="412"/>
    </row>
    <row r="446" spans="5:13" ht="18" customHeight="1">
      <c r="E446" s="412"/>
      <c r="F446" s="412"/>
      <c r="I446" s="412"/>
      <c r="M446" s="412"/>
    </row>
    <row r="447" spans="5:13" ht="18" customHeight="1">
      <c r="E447" s="412"/>
      <c r="F447" s="412"/>
      <c r="I447" s="412"/>
      <c r="M447" s="412"/>
    </row>
    <row r="448" spans="5:13" ht="18" customHeight="1">
      <c r="E448" s="412"/>
      <c r="F448" s="412"/>
      <c r="I448" s="412"/>
      <c r="M448" s="412"/>
    </row>
    <row r="449" spans="5:13" ht="18" customHeight="1">
      <c r="E449" s="412"/>
      <c r="F449" s="412"/>
      <c r="I449" s="412"/>
      <c r="M449" s="412"/>
    </row>
    <row r="450" spans="5:13" ht="18" customHeight="1">
      <c r="E450" s="412"/>
      <c r="F450" s="412"/>
      <c r="I450" s="412"/>
      <c r="M450" s="412"/>
    </row>
    <row r="451" spans="5:13" ht="18" customHeight="1">
      <c r="E451" s="412"/>
      <c r="F451" s="412"/>
      <c r="I451" s="412"/>
      <c r="M451" s="412"/>
    </row>
    <row r="452" spans="5:13" ht="18" customHeight="1">
      <c r="E452" s="412"/>
      <c r="F452" s="412"/>
      <c r="I452" s="412"/>
      <c r="M452" s="412"/>
    </row>
    <row r="453" spans="5:13" ht="18" customHeight="1">
      <c r="E453" s="412"/>
      <c r="F453" s="412"/>
      <c r="I453" s="412"/>
      <c r="M453" s="412"/>
    </row>
    <row r="454" spans="5:13" ht="18" customHeight="1">
      <c r="E454" s="412"/>
      <c r="F454" s="412"/>
      <c r="I454" s="412"/>
      <c r="M454" s="412"/>
    </row>
    <row r="455" spans="5:13" ht="18" customHeight="1">
      <c r="E455" s="412"/>
      <c r="F455" s="412"/>
      <c r="I455" s="412"/>
      <c r="M455" s="412"/>
    </row>
    <row r="456" spans="5:13" ht="18" customHeight="1">
      <c r="E456" s="412"/>
      <c r="F456" s="412"/>
      <c r="I456" s="412"/>
      <c r="M456" s="412"/>
    </row>
    <row r="457" spans="5:13" ht="18" customHeight="1">
      <c r="E457" s="412"/>
      <c r="F457" s="412"/>
      <c r="I457" s="412"/>
      <c r="M457" s="412"/>
    </row>
    <row r="458" spans="5:13" ht="18" customHeight="1">
      <c r="E458" s="412"/>
      <c r="F458" s="412"/>
      <c r="I458" s="412"/>
      <c r="M458" s="412"/>
    </row>
    <row r="459" spans="5:13" ht="18" customHeight="1">
      <c r="E459" s="412"/>
      <c r="F459" s="412"/>
      <c r="I459" s="412"/>
      <c r="M459" s="412"/>
    </row>
    <row r="460" spans="5:13" ht="18" customHeight="1">
      <c r="E460" s="412"/>
      <c r="F460" s="412"/>
      <c r="I460" s="412"/>
      <c r="M460" s="412"/>
    </row>
    <row r="461" spans="5:13" ht="18" customHeight="1">
      <c r="E461" s="412"/>
      <c r="F461" s="412"/>
      <c r="I461" s="412"/>
      <c r="M461" s="412"/>
    </row>
    <row r="462" spans="5:13" ht="18" customHeight="1">
      <c r="E462" s="412"/>
      <c r="F462" s="412"/>
      <c r="I462" s="412"/>
      <c r="M462" s="412"/>
    </row>
    <row r="463" spans="5:13" ht="18" customHeight="1">
      <c r="E463" s="412"/>
      <c r="F463" s="412"/>
      <c r="I463" s="412"/>
      <c r="M463" s="412"/>
    </row>
    <row r="464" spans="5:13" ht="18" customHeight="1">
      <c r="E464" s="412"/>
      <c r="F464" s="412"/>
      <c r="I464" s="412"/>
      <c r="M464" s="412"/>
    </row>
    <row r="465" spans="5:13" ht="18" customHeight="1">
      <c r="E465" s="412"/>
      <c r="F465" s="412"/>
      <c r="I465" s="412"/>
      <c r="M465" s="412"/>
    </row>
    <row r="466" spans="5:13" ht="18" customHeight="1">
      <c r="E466" s="412"/>
      <c r="F466" s="412"/>
      <c r="I466" s="412"/>
      <c r="M466" s="412"/>
    </row>
    <row r="467" spans="5:13" ht="18" customHeight="1">
      <c r="E467" s="412"/>
      <c r="F467" s="412"/>
      <c r="I467" s="412"/>
      <c r="M467" s="412"/>
    </row>
    <row r="468" spans="5:13" ht="18" customHeight="1">
      <c r="E468" s="412"/>
      <c r="F468" s="412"/>
      <c r="I468" s="412"/>
      <c r="M468" s="412"/>
    </row>
    <row r="469" spans="5:13" ht="18" customHeight="1">
      <c r="E469" s="412"/>
      <c r="F469" s="412"/>
      <c r="I469" s="412"/>
      <c r="M469" s="412"/>
    </row>
    <row r="470" spans="5:13" ht="18" customHeight="1">
      <c r="E470" s="412"/>
      <c r="F470" s="412"/>
      <c r="I470" s="412"/>
      <c r="M470" s="412"/>
    </row>
    <row r="471" spans="5:13" ht="18" customHeight="1">
      <c r="E471" s="412"/>
      <c r="F471" s="412"/>
      <c r="I471" s="412"/>
      <c r="M471" s="412"/>
    </row>
    <row r="472" spans="5:13" ht="18" customHeight="1">
      <c r="E472" s="412"/>
      <c r="F472" s="412"/>
      <c r="I472" s="412"/>
      <c r="M472" s="412"/>
    </row>
    <row r="473" spans="5:13" ht="18" customHeight="1">
      <c r="E473" s="412"/>
      <c r="F473" s="412"/>
      <c r="I473" s="412"/>
      <c r="M473" s="412"/>
    </row>
    <row r="474" spans="5:13" ht="18" customHeight="1">
      <c r="E474" s="412"/>
      <c r="F474" s="412"/>
      <c r="I474" s="412"/>
      <c r="M474" s="412"/>
    </row>
    <row r="475" spans="5:13" ht="18" customHeight="1">
      <c r="E475" s="412"/>
      <c r="F475" s="412"/>
      <c r="I475" s="412"/>
      <c r="M475" s="412"/>
    </row>
    <row r="476" spans="5:13" ht="18" customHeight="1">
      <c r="E476" s="412"/>
      <c r="F476" s="412"/>
      <c r="I476" s="412"/>
      <c r="M476" s="412"/>
    </row>
    <row r="477" spans="5:13" ht="18" customHeight="1">
      <c r="E477" s="412"/>
      <c r="F477" s="412"/>
      <c r="I477" s="412"/>
      <c r="M477" s="412"/>
    </row>
    <row r="478" spans="5:13" ht="18" customHeight="1">
      <c r="E478" s="412"/>
      <c r="F478" s="412"/>
      <c r="I478" s="412"/>
      <c r="M478" s="412"/>
    </row>
    <row r="479" spans="5:13" ht="18" customHeight="1">
      <c r="E479" s="412"/>
      <c r="F479" s="412"/>
      <c r="I479" s="412"/>
      <c r="M479" s="412"/>
    </row>
    <row r="480" spans="5:13" ht="18" customHeight="1">
      <c r="E480" s="412"/>
      <c r="F480" s="412"/>
      <c r="I480" s="412"/>
      <c r="M480" s="412"/>
    </row>
    <row r="481" spans="5:13" ht="18" customHeight="1">
      <c r="E481" s="412"/>
      <c r="F481" s="412"/>
      <c r="I481" s="412"/>
      <c r="M481" s="412"/>
    </row>
    <row r="482" spans="5:13" ht="18" customHeight="1">
      <c r="E482" s="412"/>
      <c r="F482" s="412"/>
      <c r="I482" s="412"/>
      <c r="M482" s="412"/>
    </row>
    <row r="483" spans="5:13" ht="18" customHeight="1">
      <c r="E483" s="412"/>
      <c r="F483" s="412"/>
      <c r="I483" s="412"/>
      <c r="M483" s="412"/>
    </row>
    <row r="484" spans="5:13" ht="18" customHeight="1">
      <c r="E484" s="412"/>
      <c r="F484" s="412"/>
      <c r="I484" s="412"/>
      <c r="M484" s="412"/>
    </row>
    <row r="485" spans="5:13" ht="18" customHeight="1">
      <c r="E485" s="412"/>
      <c r="F485" s="412"/>
      <c r="I485" s="412"/>
      <c r="M485" s="412"/>
    </row>
    <row r="486" spans="5:13" ht="18" customHeight="1">
      <c r="E486" s="412"/>
      <c r="F486" s="412"/>
      <c r="I486" s="412"/>
      <c r="M486" s="412"/>
    </row>
    <row r="487" spans="5:13" ht="18" customHeight="1">
      <c r="E487" s="412"/>
      <c r="F487" s="412"/>
      <c r="I487" s="412"/>
      <c r="M487" s="412"/>
    </row>
    <row r="488" spans="5:13" ht="18" customHeight="1">
      <c r="E488" s="412"/>
      <c r="F488" s="412"/>
      <c r="I488" s="412"/>
      <c r="M488" s="412"/>
    </row>
    <row r="489" spans="5:13" ht="18" customHeight="1">
      <c r="E489" s="412"/>
      <c r="F489" s="412"/>
      <c r="I489" s="412"/>
      <c r="M489" s="412"/>
    </row>
    <row r="490" spans="5:13" ht="18" customHeight="1">
      <c r="E490" s="412"/>
      <c r="F490" s="412"/>
      <c r="I490" s="412"/>
      <c r="M490" s="412"/>
    </row>
    <row r="491" spans="5:13" ht="18" customHeight="1">
      <c r="E491" s="412"/>
      <c r="F491" s="412"/>
      <c r="I491" s="412"/>
      <c r="M491" s="412"/>
    </row>
    <row r="492" spans="5:13" ht="18" customHeight="1">
      <c r="E492" s="412"/>
      <c r="F492" s="412"/>
      <c r="I492" s="412"/>
      <c r="M492" s="412"/>
    </row>
    <row r="493" spans="5:13" ht="18" customHeight="1">
      <c r="E493" s="412"/>
      <c r="F493" s="412"/>
      <c r="I493" s="412"/>
      <c r="M493" s="412"/>
    </row>
    <row r="494" spans="5:13" ht="18" customHeight="1">
      <c r="E494" s="412"/>
      <c r="F494" s="412"/>
      <c r="I494" s="412"/>
      <c r="M494" s="412"/>
    </row>
    <row r="495" spans="5:13" ht="18" customHeight="1">
      <c r="E495" s="412"/>
      <c r="F495" s="412"/>
      <c r="I495" s="412"/>
      <c r="M495" s="412"/>
    </row>
    <row r="496" spans="5:13" ht="18" customHeight="1">
      <c r="E496" s="412"/>
      <c r="F496" s="412"/>
      <c r="I496" s="412"/>
      <c r="M496" s="412"/>
    </row>
    <row r="497" spans="5:13" ht="18" customHeight="1">
      <c r="E497" s="412"/>
      <c r="F497" s="412"/>
      <c r="I497" s="412"/>
      <c r="M497" s="412"/>
    </row>
    <row r="498" spans="5:13" ht="18" customHeight="1">
      <c r="E498" s="412"/>
      <c r="F498" s="412"/>
      <c r="I498" s="412"/>
      <c r="M498" s="412"/>
    </row>
    <row r="499" spans="5:13" ht="18" customHeight="1">
      <c r="E499" s="412"/>
      <c r="F499" s="412"/>
      <c r="I499" s="412"/>
      <c r="M499" s="412"/>
    </row>
    <row r="500" spans="5:13" ht="18" customHeight="1">
      <c r="E500" s="412"/>
      <c r="F500" s="412"/>
      <c r="I500" s="412"/>
      <c r="M500" s="412"/>
    </row>
    <row r="501" spans="5:13" ht="18" customHeight="1">
      <c r="E501" s="412"/>
      <c r="F501" s="412"/>
      <c r="I501" s="412"/>
      <c r="M501" s="412"/>
    </row>
    <row r="502" spans="5:13" ht="18" customHeight="1">
      <c r="E502" s="412"/>
      <c r="F502" s="412"/>
      <c r="I502" s="412"/>
      <c r="M502" s="412"/>
    </row>
    <row r="503" spans="5:13" ht="18" customHeight="1">
      <c r="E503" s="412"/>
      <c r="F503" s="412"/>
      <c r="I503" s="412"/>
      <c r="M503" s="412"/>
    </row>
    <row r="504" spans="5:13" ht="18" customHeight="1">
      <c r="E504" s="412"/>
      <c r="F504" s="412"/>
      <c r="I504" s="412"/>
      <c r="M504" s="412"/>
    </row>
    <row r="505" spans="5:13" ht="18" customHeight="1">
      <c r="E505" s="412"/>
      <c r="F505" s="412"/>
      <c r="I505" s="412"/>
      <c r="M505" s="412"/>
    </row>
    <row r="506" spans="5:13" ht="18" customHeight="1">
      <c r="E506" s="412"/>
      <c r="F506" s="412"/>
      <c r="I506" s="412"/>
      <c r="M506" s="412"/>
    </row>
    <row r="507" spans="5:13" ht="18" customHeight="1">
      <c r="E507" s="412"/>
      <c r="F507" s="412"/>
      <c r="I507" s="412"/>
      <c r="M507" s="412"/>
    </row>
    <row r="508" spans="5:13" ht="18" customHeight="1">
      <c r="E508" s="412"/>
      <c r="F508" s="412"/>
      <c r="I508" s="412"/>
      <c r="M508" s="412"/>
    </row>
    <row r="509" spans="5:13" ht="18" customHeight="1">
      <c r="E509" s="412"/>
      <c r="F509" s="412"/>
      <c r="I509" s="412"/>
      <c r="M509" s="412"/>
    </row>
    <row r="510" spans="5:13" ht="18" customHeight="1">
      <c r="E510" s="412"/>
      <c r="F510" s="412"/>
      <c r="I510" s="412"/>
      <c r="M510" s="412"/>
    </row>
    <row r="511" spans="5:13" ht="18" customHeight="1">
      <c r="E511" s="412"/>
      <c r="F511" s="412"/>
      <c r="I511" s="412"/>
      <c r="M511" s="412"/>
    </row>
    <row r="512" spans="5:13" ht="18" customHeight="1">
      <c r="E512" s="412"/>
      <c r="F512" s="412"/>
      <c r="I512" s="412"/>
      <c r="M512" s="412"/>
    </row>
    <row r="513" spans="5:13" ht="18" customHeight="1">
      <c r="E513" s="412"/>
      <c r="F513" s="412"/>
      <c r="I513" s="412"/>
      <c r="M513" s="412"/>
    </row>
    <row r="514" spans="5:13" ht="18" customHeight="1">
      <c r="E514" s="412"/>
      <c r="F514" s="412"/>
      <c r="I514" s="412"/>
      <c r="M514" s="412"/>
    </row>
    <row r="515" spans="5:13" ht="18" customHeight="1">
      <c r="E515" s="412"/>
      <c r="F515" s="412"/>
      <c r="I515" s="412"/>
      <c r="M515" s="412"/>
    </row>
    <row r="516" spans="5:13" ht="18" customHeight="1">
      <c r="E516" s="412"/>
      <c r="F516" s="412"/>
      <c r="I516" s="412"/>
      <c r="M516" s="412"/>
    </row>
    <row r="517" spans="5:13" ht="18" customHeight="1">
      <c r="E517" s="412"/>
      <c r="F517" s="412"/>
      <c r="I517" s="412"/>
      <c r="M517" s="412"/>
    </row>
    <row r="518" spans="5:13" ht="18" customHeight="1">
      <c r="E518" s="412"/>
      <c r="F518" s="412"/>
      <c r="I518" s="412"/>
      <c r="M518" s="412"/>
    </row>
    <row r="519" spans="5:13" ht="18" customHeight="1">
      <c r="E519" s="412"/>
      <c r="F519" s="412"/>
      <c r="I519" s="412"/>
      <c r="M519" s="412"/>
    </row>
    <row r="520" spans="5:13" ht="18" customHeight="1">
      <c r="E520" s="412"/>
      <c r="F520" s="412"/>
      <c r="I520" s="412"/>
      <c r="M520" s="412"/>
    </row>
    <row r="521" spans="5:13" ht="18" customHeight="1">
      <c r="E521" s="412"/>
      <c r="F521" s="412"/>
      <c r="I521" s="412"/>
      <c r="M521" s="412"/>
    </row>
    <row r="522" spans="5:13" ht="18" customHeight="1">
      <c r="E522" s="412"/>
      <c r="F522" s="412"/>
      <c r="I522" s="412"/>
      <c r="M522" s="412"/>
    </row>
    <row r="523" spans="5:13" ht="18" customHeight="1">
      <c r="E523" s="412"/>
      <c r="F523" s="412"/>
      <c r="I523" s="412"/>
      <c r="M523" s="412"/>
    </row>
    <row r="524" spans="5:13" ht="18" customHeight="1">
      <c r="E524" s="412"/>
      <c r="F524" s="412"/>
      <c r="I524" s="412"/>
      <c r="M524" s="412"/>
    </row>
    <row r="525" spans="5:13" ht="18" customHeight="1">
      <c r="E525" s="412"/>
      <c r="F525" s="412"/>
      <c r="I525" s="412"/>
      <c r="M525" s="412"/>
    </row>
    <row r="526" spans="5:13" ht="18" customHeight="1">
      <c r="E526" s="412"/>
      <c r="F526" s="412"/>
      <c r="I526" s="412"/>
      <c r="M526" s="412"/>
    </row>
    <row r="527" spans="5:13" ht="18" customHeight="1">
      <c r="E527" s="412"/>
      <c r="F527" s="412"/>
      <c r="I527" s="412"/>
      <c r="M527" s="412"/>
    </row>
    <row r="528" spans="5:13" ht="18" customHeight="1">
      <c r="E528" s="412"/>
      <c r="F528" s="412"/>
      <c r="I528" s="412"/>
      <c r="M528" s="412"/>
    </row>
  </sheetData>
  <mergeCells count="13">
    <mergeCell ref="J1:M1"/>
    <mergeCell ref="A3:M3"/>
    <mergeCell ref="A4:D4"/>
    <mergeCell ref="A5:A7"/>
    <mergeCell ref="B5:B7"/>
    <mergeCell ref="C5:C7"/>
    <mergeCell ref="D5:D7"/>
    <mergeCell ref="E5:E7"/>
    <mergeCell ref="F5:F7"/>
    <mergeCell ref="G6:G7"/>
    <mergeCell ref="H6:L6"/>
    <mergeCell ref="M6:M7"/>
    <mergeCell ref="A400:D400"/>
  </mergeCells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55"/>
  <rowBreaks count="10" manualBreakCount="10">
    <brk id="29" max="255" man="1"/>
    <brk id="75" max="255" man="1"/>
    <brk id="119" max="255" man="1"/>
    <brk id="155" max="255" man="1"/>
    <brk id="191" max="255" man="1"/>
    <brk id="236" max="255" man="1"/>
    <brk id="272" max="255" man="1"/>
    <brk id="313" max="255" man="1"/>
    <brk id="357" max="255" man="1"/>
    <brk id="3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igor</cp:lastModifiedBy>
  <cp:lastPrinted>2009-08-10T14:35:12Z</cp:lastPrinted>
  <dcterms:created xsi:type="dcterms:W3CDTF">1998-12-09T13:02:10Z</dcterms:created>
  <dcterms:modified xsi:type="dcterms:W3CDTF">2009-08-09T21:04:47Z</dcterms:modified>
  <cp:category/>
  <cp:version/>
  <cp:contentType/>
  <cp:contentStatus/>
  <cp:revision>258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