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" sheetId="8" r:id="rId8"/>
    <sheet name="zał 9" sheetId="9" r:id="rId9"/>
    <sheet name="ZAŁ11" sheetId="10" r:id="rId10"/>
    <sheet name="ZAŁ 10" sheetId="11" r:id="rId11"/>
    <sheet name="zał 12" sheetId="12" r:id="rId12"/>
    <sheet name="zał 13" sheetId="13" r:id="rId13"/>
    <sheet name="zał 14" sheetId="14" r:id="rId14"/>
    <sheet name="zał 15" sheetId="15" r:id="rId15"/>
    <sheet name="zał 16" sheetId="16" r:id="rId16"/>
  </sheets>
  <definedNames>
    <definedName name="_xlnm.Print_Area" localSheetId="14">'zał 15'!$A$1:$I$31</definedName>
    <definedName name="_xlnm.Print_Area" localSheetId="1">'zał 2'!$A$1:$G$183</definedName>
    <definedName name="_xlnm.Print_Area" localSheetId="5">'zał 6'!$A$1:$G$77</definedName>
    <definedName name="_xlnm.Print_Area" localSheetId="6">'zał 7'!$A$1:$G$11</definedName>
    <definedName name="Excel_BuiltIn_Print_Area_15_1">'zał 15'!$A$1:$I$22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2">#REF!</definedName>
    <definedName name="Excel_BuiltIn_Print_Area_13_1">#REF!</definedName>
    <definedName name="Excel_BuiltIn_Print_Area_14_1">#REF!</definedName>
    <definedName name="Excel_BuiltIn_Print_Area_15_1_1">#REF!</definedName>
    <definedName name="Excel_BuiltIn_Print_Area_16_1">#REF!</definedName>
    <definedName name="Excel_BuiltIn_Print_Area_17">#REF!</definedName>
    <definedName name="Excel_BuiltIn_Print_Area_17_1">#REF!</definedName>
    <definedName name="Excel_BuiltIn_Print_Area_18_1">'zał 15'!$A$1:$H$22</definedName>
    <definedName name="Excel_BuiltIn_Print_Area_18_1_1">'zał 15'!$A$1:$G$11</definedName>
    <definedName name="Excel_BuiltIn_Print_Area_18_1_1_1">#REF!</definedName>
    <definedName name="Excel_BuiltIn_Print_Area_18_1_1_1_1">#REF!</definedName>
    <definedName name="Excel_BuiltIn_Print_Area_19">#REF!</definedName>
    <definedName name="Excel_BuiltIn_Print_Area_20">#REF!</definedName>
    <definedName name="Excel_BuiltIn_Print_Area_29">#REF!</definedName>
    <definedName name="Excel_BuiltIn_Print_Area_3">#REF!</definedName>
    <definedName name="Excel_BuiltIn_Print_Area_3_1">#REF!</definedName>
    <definedName name="Excel_BuiltIn_Print_Area_6_1">#REF!</definedName>
    <definedName name="Excel_BuiltIn_Print_Area_6_1_14">'zał 5'!$A$1:$E$625</definedName>
    <definedName name="Excel_BuiltIn_Print_Area_7_1">#REF!</definedName>
    <definedName name="Excel_BuiltIn_Print_Area_7_1_17">'zał 6'!$A$1:$E$71</definedName>
    <definedName name="Excel_BuiltIn_Print_Area_7_1_18">#REF!</definedName>
    <definedName name="Excel_BuiltIn_Print_Area_7_1_20">#REF!</definedName>
    <definedName name="Excel_BuiltIn_Print_Area_8_1">#REF!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E624" authorId="0">
      <text>
        <r>
          <rPr>
            <b/>
            <sz val="8"/>
            <color indexed="8"/>
            <rFont val="Times New Roman"/>
            <family val="1"/>
          </rPr>
          <t xml:space="preserve">Zofia Werbolewska:
</t>
        </r>
      </text>
    </comment>
  </commentList>
</comments>
</file>

<file path=xl/sharedStrings.xml><?xml version="1.0" encoding="utf-8"?>
<sst xmlns="http://schemas.openxmlformats.org/spreadsheetml/2006/main" count="1765" uniqueCount="718">
  <si>
    <t>Załącznik Nr 1 do Sprawozdania Burmistrza Barlinka za 2008 rok</t>
  </si>
  <si>
    <t xml:space="preserve">WYKONANIE BUDŻETU GMINY BARLINEK </t>
  </si>
  <si>
    <t>ZA 2008 ROK</t>
  </si>
  <si>
    <t xml:space="preserve">Wg klasyfikacji budżetowej </t>
  </si>
  <si>
    <t>w złotych</t>
  </si>
  <si>
    <t>Dział</t>
  </si>
  <si>
    <t>Nazwa działu</t>
  </si>
  <si>
    <t>Plan po zmianach</t>
  </si>
  <si>
    <t>Wykonanie</t>
  </si>
  <si>
    <t>% Wyk.</t>
  </si>
  <si>
    <t>010</t>
  </si>
  <si>
    <t>020</t>
  </si>
  <si>
    <t>400</t>
  </si>
  <si>
    <t>Wytwarzanie i zaopatrywanie w energię elektryczną, gaz  i wodę</t>
  </si>
  <si>
    <t>600</t>
  </si>
  <si>
    <t>700</t>
  </si>
  <si>
    <t>710</t>
  </si>
  <si>
    <t>750</t>
  </si>
  <si>
    <t>751</t>
  </si>
  <si>
    <t>754</t>
  </si>
  <si>
    <t>Bezpieczeństwo publiczne i  ochrona przeciw pożarowa</t>
  </si>
  <si>
    <t>756</t>
  </si>
  <si>
    <t>757</t>
  </si>
  <si>
    <t>758</t>
  </si>
  <si>
    <t>801</t>
  </si>
  <si>
    <t>851</t>
  </si>
  <si>
    <t>852</t>
  </si>
  <si>
    <t>853</t>
  </si>
  <si>
    <t>854</t>
  </si>
  <si>
    <t>900</t>
  </si>
  <si>
    <t>921</t>
  </si>
  <si>
    <t>926</t>
  </si>
  <si>
    <t>Ogółem</t>
  </si>
  <si>
    <t>Załącznik Nr 2 do Sprawozdania Burmistrza Barlinka za 2008 rok</t>
  </si>
  <si>
    <t xml:space="preserve">ZESTAWIENIE REALIZACJI DOCHODÓW BUDŻETOWYCH ZA 2008 ROK </t>
  </si>
  <si>
    <t xml:space="preserve">Dochody własne </t>
  </si>
  <si>
    <t>Rozdział</t>
  </si>
  <si>
    <t>§</t>
  </si>
  <si>
    <t>Treść</t>
  </si>
  <si>
    <t>Plan                                      po zmianach</t>
  </si>
  <si>
    <t>Leśnictwo</t>
  </si>
  <si>
    <t>02095</t>
  </si>
  <si>
    <t>Pozostała działalność</t>
  </si>
  <si>
    <t>0750</t>
  </si>
  <si>
    <r>
      <t xml:space="preserve"> Dochody z najmu i dzierżawy składników majątkowych Skarbu Państwa,  j.s.t.  </t>
    </r>
    <r>
      <rPr>
        <sz val="12"/>
        <color indexed="8"/>
        <rFont val="Times New Roman"/>
        <family val="1"/>
      </rPr>
      <t xml:space="preserve"> lub innych jednostek zaliczanych do sektora finansów publicznych oraz innych umów o podobnym charakterze</t>
    </r>
  </si>
  <si>
    <t>Transport i łączność</t>
  </si>
  <si>
    <t>60016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</si>
  <si>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</si>
  <si>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</si>
  <si>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</si>
  <si>
    <t>60095</t>
  </si>
  <si>
    <t>0570</t>
  </si>
  <si>
    <t>Grzywny, mandaty, kary pieniężne</t>
  </si>
  <si>
    <r>
      <t>Gospodarka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mieszkaniowa</t>
    </r>
  </si>
  <si>
    <t>Gospodarka gruntami i nieruchomościami</t>
  </si>
  <si>
    <t>0470</t>
  </si>
  <si>
    <t xml:space="preserve"> Wpływy z opłat za zarząd, użytkowanie i użytkowanie wieczyste nieruchomości</t>
  </si>
  <si>
    <t>0690</t>
  </si>
  <si>
    <t>Wpływy z różnych opłat</t>
  </si>
  <si>
    <t xml:space="preserve"> Dochody z najmu i dzierżawy składników majątkowych Skarbu Państwa,  jednostek samorządu terytorialnego lub innych jednostek zaliczanych do sektora finansów publicznych oraz innych umów o podobnym charakterze </t>
  </si>
  <si>
    <t>0760</t>
  </si>
  <si>
    <t xml:space="preserve"> Wpływy z tytułu przekształcenia prawa użytkowania wieczystego przysługującego osobom fizycznym w prawo własności </t>
  </si>
  <si>
    <t>0770</t>
  </si>
  <si>
    <t>Wpływy z tytułu odpłatnego nabycia prawa własności oraz prawa użytkowania wieczystego nieruchomości</t>
  </si>
  <si>
    <t xml:space="preserve">
</t>
  </si>
  <si>
    <t xml:space="preserve">0920
</t>
  </si>
  <si>
    <t xml:space="preserve">  Pozostałe odsetki 
</t>
  </si>
  <si>
    <t>Zał. nr 2</t>
  </si>
  <si>
    <t xml:space="preserve">Działalność usługowa </t>
  </si>
  <si>
    <t>Cmentarze</t>
  </si>
  <si>
    <t xml:space="preserve"> Dochody z najmu i dzierżawy składników majątkowych Skarbu Państwa,  j.s.t lub innych jednostek zaliczanych do sektora finansów publicznych oraz innych umów o podobnym charakterze
</t>
  </si>
  <si>
    <t>Administracja  publiczna</t>
  </si>
  <si>
    <t>Urzędy Wojewódzkie</t>
  </si>
  <si>
    <r>
      <t xml:space="preserve"> Dochody jednostek samorządu terytorialnego związane z realizacją zadań </t>
    </r>
    <r>
      <rPr>
        <sz val="12"/>
        <color indexed="8"/>
        <rFont val="Times New Roman"/>
        <family val="1"/>
      </rPr>
      <t>z zakresu administracji rządowej oraz innych zadań zleconych ustawami</t>
    </r>
  </si>
  <si>
    <t>Urzędy gmin (miast i miast na prawach powiatu)</t>
  </si>
  <si>
    <t xml:space="preserve">  Grzywny, mandaty i inne kary pieniężne od osób fizycznych  </t>
  </si>
  <si>
    <t xml:space="preserve">0830 </t>
  </si>
  <si>
    <t xml:space="preserve"> Wpływy z usług</t>
  </si>
  <si>
    <t>0840</t>
  </si>
  <si>
    <t xml:space="preserve"> Wpływy ze sprzedaży wyrobów  </t>
  </si>
  <si>
    <t xml:space="preserve">
</t>
  </si>
  <si>
    <t>75075</t>
  </si>
  <si>
    <t xml:space="preserve">Promocja jednostek samorządu terytorialnego </t>
  </si>
  <si>
    <t>8539</t>
  </si>
  <si>
    <t>Wpływy z różnych dochodów</t>
  </si>
  <si>
    <t xml:space="preserve">Środki pochodzące z Unii Europejskiej przeznaczone na finansowanie programów i projektów realizowanych przez jednostki sektora finansów publicznych   </t>
  </si>
  <si>
    <r>
      <t xml:space="preserve">
</t>
    </r>
    <r>
      <rPr>
        <b/>
        <sz val="12"/>
        <rFont val="Times New Roman"/>
        <family val="1"/>
      </rPr>
      <t>756</t>
    </r>
  </si>
  <si>
    <t xml:space="preserve">Dochody  od  osób  prawnych, od osób  fizycznych i  od  innych  jednostek  nieposiadających  osobowości  prawnej  oraz  wydatki  związane  z  ich  poborem   </t>
  </si>
  <si>
    <t>Wpływy z podatku dochodowego od osób fizycznych</t>
  </si>
  <si>
    <t>0350</t>
  </si>
  <si>
    <t xml:space="preserve"> Podatek od działalności gospodarczej osób fizycznych,  opłacany  w formie karty podatkowej</t>
  </si>
  <si>
    <t>0910</t>
  </si>
  <si>
    <t>Odsetki od nieterminowych wpłat z tytułu podatków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</si>
  <si>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</si>
  <si>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</si>
  <si>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 xml:space="preserve"> Podatek od nieruchomości</t>
  </si>
  <si>
    <t>0320</t>
  </si>
  <si>
    <t xml:space="preserve"> Podatek rolny</t>
  </si>
  <si>
    <t>0330</t>
  </si>
  <si>
    <t xml:space="preserve"> Podatek leśny </t>
  </si>
  <si>
    <t>0340</t>
  </si>
  <si>
    <t xml:space="preserve"> Podatek od środków transportowych</t>
  </si>
  <si>
    <t>0500</t>
  </si>
  <si>
    <t xml:space="preserve"> Podatek od czynności cywilnoprawnych</t>
  </si>
  <si>
    <t xml:space="preserve"> Wpływy z różnych opłat</t>
  </si>
  <si>
    <t xml:space="preserve"> Odsetki od nieterminowych wpłat z tytułu podatków i opłat</t>
  </si>
  <si>
    <t xml:space="preserve"> Rekompensaty utraconych dochodów w podatkach i opłatach lokalnych</t>
  </si>
  <si>
    <t xml:space="preserve">Wpływy z podatku rolnego, podatku leśnego, podatku od spadków i darowizn, podatku od czynności cywilnoprawnych oraz podatków i opłat lokalnych od osób fizycznych </t>
  </si>
  <si>
    <t xml:space="preserve"> Podatek leśny</t>
  </si>
  <si>
    <t>0360</t>
  </si>
  <si>
    <t xml:space="preserve"> Podatek od spadków i darowizn</t>
  </si>
  <si>
    <t>0370</t>
  </si>
  <si>
    <t xml:space="preserve"> Opłata od posiadania psów</t>
  </si>
  <si>
    <t>0430</t>
  </si>
  <si>
    <t xml:space="preserve">Wpływy z opłaty targowej </t>
  </si>
  <si>
    <t xml:space="preserve">Wpływy z innych opłat stanowiących dochody j.s.t. na podstawie ustaw </t>
  </si>
  <si>
    <t>0410</t>
  </si>
  <si>
    <t xml:space="preserve"> Wpływy z opłaty skarbowej</t>
  </si>
  <si>
    <t>0460</t>
  </si>
  <si>
    <t xml:space="preserve"> Wpływy z opłaty eksploatacyjnej</t>
  </si>
  <si>
    <t>0480</t>
  </si>
  <si>
    <t xml:space="preserve"> Wpływy z opłat za zezwolenia na sprzedaż alkoholu</t>
  </si>
  <si>
    <t>0490</t>
  </si>
  <si>
    <t xml:space="preserve"> Wpływy z innych lokalnych opłat pobieranych przez j.s.t. na podstawie odrębnych ustaw</t>
  </si>
  <si>
    <t>0590</t>
  </si>
  <si>
    <t xml:space="preserve"> Wpływy z opłat za koncesje i licencje</t>
  </si>
  <si>
    <t xml:space="preserve"> Wpływy z różnych opłat </t>
  </si>
  <si>
    <t>0920</t>
  </si>
  <si>
    <t>Pozostałe odsetki</t>
  </si>
  <si>
    <t>Wpływy z różnych rozliczeń</t>
  </si>
  <si>
    <t>0970</t>
  </si>
  <si>
    <t xml:space="preserve"> Wpływy z różnych dochodów </t>
  </si>
  <si>
    <t>Udziały gmin w podatkach stanowiących dochód budżetu państwa</t>
  </si>
  <si>
    <t>0010</t>
  </si>
  <si>
    <t xml:space="preserve"> Podatek dochodowy od osób fizycznych</t>
  </si>
  <si>
    <t>0020</t>
  </si>
  <si>
    <t xml:space="preserve"> Podatek dochodowy od osób prawnych</t>
  </si>
  <si>
    <t>Dywidendy</t>
  </si>
  <si>
    <t>0740</t>
  </si>
  <si>
    <t xml:space="preserve">Wpływy z dywidend </t>
  </si>
  <si>
    <t>Różne  rozliczenia</t>
  </si>
  <si>
    <t>Część oświatowa subwencji ogólnej dla jednostki samorządu terytorialnego</t>
  </si>
  <si>
    <t xml:space="preserve"> Subwencje ogólne z budżetu państwa</t>
  </si>
  <si>
    <t>Część wyrównawcza subwencji ogólnej dla gmin</t>
  </si>
  <si>
    <t>75814</t>
  </si>
  <si>
    <t>Część równoważąca subwencji ogólnej  dla gmin</t>
  </si>
  <si>
    <t>Oświata  i  wychowanie</t>
  </si>
  <si>
    <t>Szkoły podstawowe</t>
  </si>
  <si>
    <t xml:space="preserve"> Dochody z najmu i dzierżawy składników majątkowych Skarbu Państwa, jednostek samorządu terytorialnego lub innych jednostek zaliczanych do sektora finansów publicznych oraz innych umów o podobnym charakterze  </t>
  </si>
  <si>
    <t>Szkoła Podstawowa nr 1</t>
  </si>
  <si>
    <t>Szkoła Podstawowa nr 4</t>
  </si>
  <si>
    <t>Szkoła Podstawowa w Mostkowie</t>
  </si>
  <si>
    <t xml:space="preserve">0920 </t>
  </si>
  <si>
    <t xml:space="preserve"> Pozostałe odsetki</t>
  </si>
  <si>
    <t>2030</t>
  </si>
  <si>
    <t>Dotacje celowe z budżetu państwa na realizację zadań bieżących</t>
  </si>
  <si>
    <t>Środki na dofinansowanie własnych zadań bieżących gmin (związków gmin), powiatów (związków powiatów), samorządów województw pozyskane z innych źródeł</t>
  </si>
  <si>
    <t>Gimnazja</t>
  </si>
  <si>
    <t xml:space="preserve"> Dochody z najmu i dzierżawy składników majątkowych Skarbu Państwa, j.s.t. lub innych jednostek zaliczanych do sektora finansów publicznych oraz innych umów o podobnym charakterze  </t>
  </si>
  <si>
    <t>Publiczne Gimnazjum Nr 1</t>
  </si>
  <si>
    <t>Publiczne Gimnazjum Nr 2</t>
  </si>
  <si>
    <t>Gimnazjum dla Dorosłych</t>
  </si>
  <si>
    <t>80113</t>
  </si>
  <si>
    <t>Dowożenie uczniów do szkół</t>
  </si>
  <si>
    <t>0830</t>
  </si>
  <si>
    <t>Wpływy z usług</t>
  </si>
  <si>
    <t>80114</t>
  </si>
  <si>
    <t>Zespoły Ekonomiczno Administracyjne Szkół</t>
  </si>
  <si>
    <t>Dochody z najmu i dzierżawy składników majątkowych</t>
  </si>
  <si>
    <t>Stołówki szkolne</t>
  </si>
  <si>
    <t xml:space="preserve"> Dotacje celowe otrzymane z budżetu państwa na realizację własnych zadań bieżących gmin</t>
  </si>
  <si>
    <t>Pomoc  społeczna</t>
  </si>
  <si>
    <t>85203</t>
  </si>
  <si>
    <t>Ośrodki wsparcia</t>
  </si>
  <si>
    <t>Świadczenia rodzinne, zaliczka alimentacyjna oraz składki na ubezpieczenia emerytalne rentowe z ubezpieczenia społeczne</t>
  </si>
  <si>
    <t xml:space="preserve"> Dochody jednostek samorządu terytorialnego związane z realizacją zadań z zakresu administracji rządowej oraz innych zadań zleconych ustawami</t>
  </si>
  <si>
    <t>Zasiłki i pomoc w naturze oraz składki na ubezpieczenia emerytalne i rentowe</t>
  </si>
  <si>
    <t>Ośrodki Pomocy Społecznej</t>
  </si>
  <si>
    <t xml:space="preserve"> Wpływy z różnych dochodów</t>
  </si>
  <si>
    <t xml:space="preserve"> Dotacje celowe otrzymane z budżetu państwa na realizację własnych zadań bieżących gmin </t>
  </si>
  <si>
    <t>Pozostałe zadania w zakresie polityki społecznej</t>
  </si>
  <si>
    <t>85395</t>
  </si>
  <si>
    <t xml:space="preserve">Środki pochodzące z budżetu Unii Europejskiej przeznaczone na finansowanie programów </t>
  </si>
  <si>
    <t xml:space="preserve">Edukacyjna Opieka Wychowawcza </t>
  </si>
  <si>
    <t>85415</t>
  </si>
  <si>
    <t>Pomoc materialna dla uczniów</t>
  </si>
  <si>
    <t>Gospodarka komunalna i ochrona  środowiska</t>
  </si>
  <si>
    <t>90001</t>
  </si>
  <si>
    <t>Gospodarka ściekowa i ochrona wód</t>
  </si>
  <si>
    <t>90004</t>
  </si>
  <si>
    <t>Utrzymanie zieleni w miastach i gminach</t>
  </si>
  <si>
    <t>0870</t>
  </si>
  <si>
    <t>Wpływy ze sprzedaży składników majątkowych</t>
  </si>
  <si>
    <t>90019</t>
  </si>
  <si>
    <t>Wpływy i wydatki związane z gromadzeniem środków z opłat i kar za korzystanie ze środowiska</t>
  </si>
  <si>
    <t>0530</t>
  </si>
  <si>
    <t>Przychody z tytułu zagospodarowania odpadów</t>
  </si>
  <si>
    <t>Wpływy i wydatki związane z gromadzeniem środków z opłat produktowych</t>
  </si>
  <si>
    <t xml:space="preserve">0400
</t>
  </si>
  <si>
    <t xml:space="preserve"> Wpływy z opłaty produktowej
</t>
  </si>
  <si>
    <t>Kultura i ochrona dziedzictwa narodowego</t>
  </si>
  <si>
    <t>92120</t>
  </si>
  <si>
    <t>Ochrona zabytków i opieka nad zabytkami</t>
  </si>
  <si>
    <t>0960</t>
  </si>
  <si>
    <t xml:space="preserve">Otrzymane spadki, zapisy i darowizny </t>
  </si>
  <si>
    <t>92195</t>
  </si>
  <si>
    <t>2705</t>
  </si>
  <si>
    <t>Środki na dofinansowanie własnych zadań bieżących gmin, powiatów, samorządów województw, pozyskane z innych źródeł</t>
  </si>
  <si>
    <t>Ogółem:</t>
  </si>
  <si>
    <t>Załącznik Nr 3 do Sprawozdania Burmistrza Barlinka za 2008 rok</t>
  </si>
  <si>
    <t>ZESTAWIENIE REALIZACJI DOCHODÓW BUDŻETOWYCH ZA 2008 ROK</t>
  </si>
  <si>
    <t>Dotacje celowe na zadania zlecone</t>
  </si>
  <si>
    <t>Rolnictwo i łowiectwo</t>
  </si>
  <si>
    <t xml:space="preserve">Dotacje celowe otrzymane z budżetu państwa na realizację zadań bieżących z zakresu administracji rządowej oraz innych zadań zleconych gminie ustawami </t>
  </si>
  <si>
    <t xml:space="preserve"> Dotacje celowe otrzymane z budżetu państwa na realizację zadań bieżących z zakresu administracji rządowej oraz innych zadań zleconych gminie ustawami</t>
  </si>
  <si>
    <t xml:space="preserve">Urzędy naczelnych organów władzy państwowej, kontroli  i  ochrony  prawa  oraz  sądownictwa </t>
  </si>
  <si>
    <t>Urzędy naczelnych organów władzy państwowej, kontroli i ochrony prawa</t>
  </si>
  <si>
    <t xml:space="preserve">  Dotacje celowe otrzymane z budżetu państwa na realizację zadań bieżących z zakresu administracji rządowej oraz innych zadań zleconych gminie ustawami </t>
  </si>
  <si>
    <t>Pomoc społeczna</t>
  </si>
  <si>
    <t>Ośrodki Wsparcia</t>
  </si>
  <si>
    <t xml:space="preserve">Świadczenia rodzinne, zaliczka alimentacyjna, oraz składki na ubezpieczenia emerytalne i rentowe z ubezpieczenia społecznego </t>
  </si>
  <si>
    <t>Dotacje celowe otrzymane z budżetu na inwestycje i zakupy inwestycyjne z zakresu administracji rządowej oraz innych zadań zleconych gminom ustawami</t>
  </si>
  <si>
    <t>Składki na ubezpieczenie zdrowotne opłacane za osoby pobierające niektóre świadczenia z pomocy społecznej oraz niektóre świadczenia rodzinne</t>
  </si>
  <si>
    <r>
      <t xml:space="preserve"> Dotacje celowe otrzymane z budżetu państwa na realizację zadań bieżących </t>
    </r>
    <r>
      <rPr>
        <sz val="12"/>
        <rFont val="Times New Roman"/>
        <family val="1"/>
      </rPr>
      <t>z zakresu administracji rządowej oraz innych zadań zleconych gminie ustawami</t>
    </r>
  </si>
  <si>
    <t>Usługi opiekuńcze i specjalistyczne usługi opiekuńcze</t>
  </si>
  <si>
    <t xml:space="preserve">
</t>
  </si>
  <si>
    <t>Załącznik Nr 4 do Sprawozdania Burmistrza Barlinka za 2008 rok</t>
  </si>
  <si>
    <t>ZESTAWIENIE REALIZACJI DOCHODÓW BUDŻETOWAYCH ZA 2008 ROK</t>
  </si>
  <si>
    <t>Dotacje celowe na zadania realizowane na podstawie porozumień</t>
  </si>
  <si>
    <t>Plan                                       po zmianach</t>
  </si>
  <si>
    <t>Działalność usługowa</t>
  </si>
  <si>
    <t xml:space="preserve"> Dotacje celowe otrzymane z budżetu państwa na zadania  bieżące realizowane przez gminę na podstawie porozumień z organami administracji rządowej</t>
  </si>
  <si>
    <t xml:space="preserve">Załącznik Nr 5 do Sprawozdania Burmistrza Barlinka za 2008 rok  </t>
  </si>
  <si>
    <t>ZESTAWIENIE REALIZACJI WYDATKÓW BUDŻETOWYCH ZA 2008 ROK</t>
  </si>
  <si>
    <t>Wydatki własne</t>
  </si>
  <si>
    <t>Izby rolnicze</t>
  </si>
  <si>
    <t>Wpłaty gmin na rzecz izb rolniczych w wysokości 2% uzyskanych wpływów z podatku rolnego</t>
  </si>
  <si>
    <t xml:space="preserve">Wytwarzanie i zaopatrzenie w energię elektryczną, gaz i wodę </t>
  </si>
  <si>
    <t>Dostarczanie wody</t>
  </si>
  <si>
    <t xml:space="preserve"> Zakup usług pozostałych</t>
  </si>
  <si>
    <t xml:space="preserve"> Wydatki inwestycyjne jednostek budżetowych </t>
  </si>
  <si>
    <t>Zakup usług pozostałych</t>
  </si>
  <si>
    <t>Transport  i  łączność</t>
  </si>
  <si>
    <t>Drogi publiczne wojewódzkie</t>
  </si>
  <si>
    <t>Dotacje celowe przekazane do samorządu województwa na inwestycje i zakupy inwestycyjne realizowane na podstawie porozumień (umów) między jednostkami samorządu terytorialnego</t>
  </si>
  <si>
    <t>Drogi publiczne i powiatowe</t>
  </si>
  <si>
    <t xml:space="preserve">Dotacja celowa na pomoc finansową udzielaną między jednostkami samorządu terytorialnego na dofinansowanie własnych zadań inwestycyjnych i zakupów inwestycyjnych </t>
  </si>
  <si>
    <t xml:space="preserve"> Zakup materiałów i wyposażenia</t>
  </si>
  <si>
    <t xml:space="preserve"> Zakup usług remontowych </t>
  </si>
  <si>
    <t xml:space="preserve"> Wydatki inwestycyjne jednostek budżetowych</t>
  </si>
  <si>
    <t xml:space="preserve"> Zakup usług remontowych</t>
  </si>
  <si>
    <t>Wydatki inwestycyjne jednostek budżetowych</t>
  </si>
  <si>
    <t>Wydatki na zakupy inwestycyjne jednostek budżetowych</t>
  </si>
  <si>
    <t>Gospodarka  mieszkaniowa</t>
  </si>
  <si>
    <t>Różne opłaty i składki</t>
  </si>
  <si>
    <t>Kary i odszkodowania wypłacane na rzecz osób fizycznych</t>
  </si>
  <si>
    <t>Towarzystwa Budownictwa Społecznego</t>
  </si>
  <si>
    <t>Dotacje celowe z budżetu na finansowanie lub dofinansowanie kosztów realizacji inwestycji i zakupów inwestycyjnych jednostek niezaliczanych do sektora finansów publicznych</t>
  </si>
  <si>
    <t>Zał. Nr 5</t>
  </si>
  <si>
    <t>Działalność  usługowa</t>
  </si>
  <si>
    <t>Plany zagospodarowania przestrzennego</t>
  </si>
  <si>
    <t>Prace geodezyjne i kartograficzne</t>
  </si>
  <si>
    <t>Rady gmin (miast i miast na prawach powiatu)</t>
  </si>
  <si>
    <t xml:space="preserve"> Różne wydatki na rzecz osób fizycznych</t>
  </si>
  <si>
    <t xml:space="preserve"> Zakup materiałów i wyposażenia </t>
  </si>
  <si>
    <t xml:space="preserve"> Podróże służbowe krajowe</t>
  </si>
  <si>
    <t xml:space="preserve">4420
</t>
  </si>
  <si>
    <t xml:space="preserve"> Podróże służbowe zagraniczne</t>
  </si>
  <si>
    <t xml:space="preserve"> Wydatki osobowe nie zaliczone do wynagrodzeń </t>
  </si>
  <si>
    <t xml:space="preserve"> Wynagrodzenia osobowe pracowników</t>
  </si>
  <si>
    <t xml:space="preserve"> Dodatkowe wynagrodzenie roczne</t>
  </si>
  <si>
    <t xml:space="preserve"> Składki na ubezpieczenia społeczne</t>
  </si>
  <si>
    <t xml:space="preserve"> Składki na Fundusz Pracy</t>
  </si>
  <si>
    <t>Wpłaty na PEFRON</t>
  </si>
  <si>
    <t xml:space="preserve"> Wynagrodzenia bezosobowe</t>
  </si>
  <si>
    <t xml:space="preserve"> Zakup energii </t>
  </si>
  <si>
    <t>Zakup usług zdrowotnych</t>
  </si>
  <si>
    <t xml:space="preserve"> Zakup usług pozostałych </t>
  </si>
  <si>
    <t xml:space="preserve"> Zakup usług dostępu do sieci Internet</t>
  </si>
  <si>
    <t xml:space="preserve"> Opłaty z tytułu zakupu usług telekomunikacyjnych telefonii komórkowej</t>
  </si>
  <si>
    <t xml:space="preserve"> Opłaty z tytułu zakupu usług telekomunikacyjnych telefonii stacjonarnej  </t>
  </si>
  <si>
    <t xml:space="preserve"> Zakup usług obejmujących tłumaczenia</t>
  </si>
  <si>
    <t xml:space="preserve"> Opłaty za administrowanie i czynsze za budynki, lokale i pomieszczenia garażowe</t>
  </si>
  <si>
    <t xml:space="preserve"> Różne opłaty i składki</t>
  </si>
  <si>
    <t xml:space="preserve"> Odpisy na zakładowy fundusz świadczeń socjalnych</t>
  </si>
  <si>
    <t>Opłaty na rzecz budżetu państwa</t>
  </si>
  <si>
    <t xml:space="preserve"> Koszty postępowania sądowego i prokuratorskiego</t>
  </si>
  <si>
    <t xml:space="preserve"> Szkolenia pracowników nie będących członkami korpusu służby cywilnej</t>
  </si>
  <si>
    <t xml:space="preserve"> Zakup materiałów papierniczych do sprzętu drukarskiego i urządzeń kserograficznych</t>
  </si>
  <si>
    <t xml:space="preserve"> Zakup akcesoriów komputerowych, w tym programów i licencji</t>
  </si>
  <si>
    <t>Różne wydatki na rzecz osób fizycznych</t>
  </si>
  <si>
    <r>
      <t xml:space="preserve">
</t>
    </r>
    <r>
      <rPr>
        <b/>
        <sz val="14"/>
        <rFont val="Times New Roman"/>
        <family val="1"/>
      </rPr>
      <t>754</t>
    </r>
  </si>
  <si>
    <t>Bezpieczeństwo publiczne  
i  ochrona  przeciwpożarowa</t>
  </si>
  <si>
    <t>Komendy Powiatowe Policji</t>
  </si>
  <si>
    <t>Zakup materiałów i wyposażenia</t>
  </si>
  <si>
    <t>Ochotnicze Straże Pożarne</t>
  </si>
  <si>
    <t xml:space="preserve">  Zakup materiałów i wyposażenia</t>
  </si>
  <si>
    <t>Zarządzanie kryzysowe</t>
  </si>
  <si>
    <t xml:space="preserve"> Rezerwy</t>
  </si>
  <si>
    <t xml:space="preserve">Dochody od osób prawnych,od osób fizycznych
i od innych jednostek nie posiadających
osobowości prawnej oraz wydatki związane
z ich poborem </t>
  </si>
  <si>
    <t xml:space="preserve">Pobór podatków, opłat i niepodatkowych należności budżetowych </t>
  </si>
  <si>
    <t>Wynagrodzenia agencyjno – prowizyjne</t>
  </si>
  <si>
    <t>Składka na ubezpieczenie społeczne</t>
  </si>
  <si>
    <t>Składka na Fundusz Pracy</t>
  </si>
  <si>
    <t>Obsługa  długu  publicznego</t>
  </si>
  <si>
    <t>Obsługa papierów wartościowych, kredytów i pożyczek jednostek samorządu terytorialnego</t>
  </si>
  <si>
    <t xml:space="preserve"> Odsetki i dyskonto od skarbowych papierów wartościowych, kredytów i pożyczek oraz innych instrumentów finansowych związanych z obsługą długu krajowego   </t>
  </si>
  <si>
    <t xml:space="preserve">Różne rozliczenia finansowe </t>
  </si>
  <si>
    <t xml:space="preserve">4530
</t>
  </si>
  <si>
    <t xml:space="preserve"> Podatek od towarów i usług (VAT) 
</t>
  </si>
  <si>
    <t>Rezerwy ogólne i celowe</t>
  </si>
  <si>
    <t>Rezerwy</t>
  </si>
  <si>
    <t xml:space="preserve"> Wydatki osobowe niezaliczone do wynagrodzeń</t>
  </si>
  <si>
    <t xml:space="preserve"> Zasądzone renty</t>
  </si>
  <si>
    <t>Stypendia dla uczniów</t>
  </si>
  <si>
    <t>Szkoła Podstawowa Nr 1</t>
  </si>
  <si>
    <t>Szkoła Podstawowa Nr 4</t>
  </si>
  <si>
    <t>Wynagrodzenia osobowe pracowników</t>
  </si>
  <si>
    <t xml:space="preserve"> Zakup pomocy naukowych, dydaktycznych i książek</t>
  </si>
  <si>
    <t xml:space="preserve"> Zakup energii</t>
  </si>
  <si>
    <t xml:space="preserve"> Zakup usług zdrowotnych</t>
  </si>
  <si>
    <t xml:space="preserve"> Opłata z tytułu zakupu usług telekomunikacyjnych telefonii stacjonarnej</t>
  </si>
  <si>
    <t>Podróże służbowe zagraniczne</t>
  </si>
  <si>
    <t xml:space="preserve"> Różne opłaty i składki </t>
  </si>
  <si>
    <t xml:space="preserve"> Zakup materiałów papierniczych do sprzętu drukarskiego i urządzeń  kserograficznych</t>
  </si>
  <si>
    <t xml:space="preserve"> Zakup akcesoriów komputerowych, w tym programów i licencji  </t>
  </si>
  <si>
    <t>Termomodernizacja obiektów użyteczności publicznej</t>
  </si>
  <si>
    <t>Oddziały przedszkolne w szkołach podstawowych</t>
  </si>
  <si>
    <t xml:space="preserve"> Wynagrodzenia osobowe pracowników </t>
  </si>
  <si>
    <t xml:space="preserve"> Odpisy na zakładowy fundusz świadczeń socjalnych </t>
  </si>
  <si>
    <t xml:space="preserve">Przedszkola </t>
  </si>
  <si>
    <t xml:space="preserve"> Dotacja podmiotowa z budżetu dla zakładów budżetowych</t>
  </si>
  <si>
    <t xml:space="preserve"> Dotacja podmiotowa z budżetu dla niepublicznej jednostki systemu oświaty</t>
  </si>
  <si>
    <t>Punkt przedszkolny Płonno</t>
  </si>
  <si>
    <t>Punkt przedszkolny Rychnów</t>
  </si>
  <si>
    <t xml:space="preserve"> Wydatki osobowe nie zaliczone do wynagrodzeń</t>
  </si>
  <si>
    <t xml:space="preserve"> Stypendia dla uczniów </t>
  </si>
  <si>
    <t xml:space="preserve"> Opłata z tytułu zakupu usług telekomunikacyjnych telefonii stacjonarnej 
 </t>
  </si>
  <si>
    <t xml:space="preserve"> Zakup materiałów papierniczych do sprzętu drukarskiego i urządzeń kserograficznych </t>
  </si>
  <si>
    <t>6050</t>
  </si>
  <si>
    <t>6060</t>
  </si>
  <si>
    <t xml:space="preserve"> Dowożenie uczniów do szkół</t>
  </si>
  <si>
    <t xml:space="preserve"> Wydatki osobowe niezaliczane do wynagrodzeń </t>
  </si>
  <si>
    <t>Zakup energii</t>
  </si>
  <si>
    <t xml:space="preserve"> Opłata z tytułu usług telekomunikacyjnych telefonii komórkowej</t>
  </si>
  <si>
    <t>Podróże służbowe krajowe</t>
  </si>
  <si>
    <t>Zakup materiałów papierniczych do sprzętu drukarskiego i urządzeń kserograficznych</t>
  </si>
  <si>
    <t>Dodatkowe wynagrodzenie roczne</t>
  </si>
  <si>
    <t>Składki na ubezpieczenia społeczne</t>
  </si>
  <si>
    <t>Składki na Fundusz Pracy</t>
  </si>
  <si>
    <t>Zakup usług dostępu do sieci Internet</t>
  </si>
  <si>
    <t>Opłaty z tytułu zakupu usług telekomunikacyjnych telefonii stacjonarnej</t>
  </si>
  <si>
    <t>Opłaty z tytułu zakupu usług telekomunikacyjnych telefonii komórkowej</t>
  </si>
  <si>
    <t>Zakup programów komputerowych w tym programów i licencji</t>
  </si>
  <si>
    <t>Dokształcanie i doskonalenie nauczycieli</t>
  </si>
  <si>
    <t>Dotacja podmiotowa z budżetu dla zakładów budżetowych</t>
  </si>
  <si>
    <t>Przedszkole Miejskie Nr 1</t>
  </si>
  <si>
    <t>Przedszkole Miejskie Nr 2</t>
  </si>
  <si>
    <t>Zakup pomocy naukowych, dydaktycznych i książek</t>
  </si>
  <si>
    <t>Szkolenie pracowników niebędących członkami korpusu służby cywilnej</t>
  </si>
  <si>
    <t xml:space="preserve"> Wydatki osobowe niezaliczone do wynagrodzeń </t>
  </si>
  <si>
    <t xml:space="preserve"> Zakup środków żywności</t>
  </si>
  <si>
    <t>4410</t>
  </si>
  <si>
    <t>Odpisy na zakładowy fundusz świadczeń socjalnych</t>
  </si>
  <si>
    <t>4700</t>
  </si>
  <si>
    <t xml:space="preserve"> Wydatki na zakupy inwestycyjne jednostek budżetowych</t>
  </si>
  <si>
    <t xml:space="preserve"> Dotacja celowa z budżetu na finansowanie lub dofinansowanie zadań zleconych do realizacji stowarzyszeniom</t>
  </si>
  <si>
    <t>Wynagrodzenia bezosobowe</t>
  </si>
  <si>
    <t>Zakup usług remontowych</t>
  </si>
  <si>
    <t>Zespół Ekonomiczno administracyjny Szkół</t>
  </si>
  <si>
    <t>Ochrona  zdrowia</t>
  </si>
  <si>
    <t>Szpitale ogólne</t>
  </si>
  <si>
    <t xml:space="preserve">Dotacje celowe przekazane dla powiatu na zadania bieżące realizowane na podstawie porozumień między jednostkami samorządu terytorialnego </t>
  </si>
  <si>
    <t xml:space="preserve">Publiczna służba krwi </t>
  </si>
  <si>
    <t>Dotacja przedmiotowa z budżetu dla jednostek niezaliczanych do sektora finansów publicznych</t>
  </si>
  <si>
    <t xml:space="preserve">Zwalczanie narkomanii </t>
  </si>
  <si>
    <t xml:space="preserve"> Dotacja celowa z budżetu na finansowanie lub dofinansowanie zadań zleconych  do realizacji stowarzyszeniom</t>
  </si>
  <si>
    <t xml:space="preserve"> Dotacja celowa z budżetu na finansowanie lub dofinansowanie zadań zleconych  do realizacji pozostałym jednostkom niezaliczanym do sektora finansów publicznych</t>
  </si>
  <si>
    <t>Przeciwdziałanie alkoholizmowi</t>
  </si>
  <si>
    <t xml:space="preserve"> Dotacje celowe przekazane gminie na zadania bieżące realizowane na podstawie porozumień między jednostkami samorządu terytorialnego</t>
  </si>
  <si>
    <t>Dotacja celowa z budżetu na finansowanie lub dofinansowanie zadań zleconych do realizacji pozostałym jednostkom niezaliczanym do sektora finansów publicznych</t>
  </si>
  <si>
    <t xml:space="preserve"> Szkolenia pracowników niebędących członkami korpusu służby cywilnej</t>
  </si>
  <si>
    <t>Świadczenia rodzinne, zaliczka alimentacyjna oraz składki na ubezpieczenia emerytalne i rentowe z ubezpieczenia społecznego</t>
  </si>
  <si>
    <t xml:space="preserve"> Opłaty z tytułu zakupu usług telekomunikacyjnych telefonii stacjonarnej</t>
  </si>
  <si>
    <t xml:space="preserve">Zasiłki i pomoc w naturze oraz składki na ubezpieczenia emerytalne i rentowe  </t>
  </si>
  <si>
    <t xml:space="preserve"> Świadczenia społeczne</t>
  </si>
  <si>
    <t xml:space="preserve"> Zakup usług przez jednostki samorządu terytorialnego od innych jednostek samorządu terytorialnego</t>
  </si>
  <si>
    <t>Dodatki mieszkaniowe</t>
  </si>
  <si>
    <t xml:space="preserve"> Świadczenia społeczne </t>
  </si>
  <si>
    <t xml:space="preserve">Ośrodki Pomocy Społecznej </t>
  </si>
  <si>
    <t>Wydatki osobowe niezaliczane do wynagrodzeń</t>
  </si>
  <si>
    <t xml:space="preserve"> Wynagrodzenia bezosobowe </t>
  </si>
  <si>
    <t xml:space="preserve"> Opłaty z tytułu zakupu usług telekomunikacyjnych telefonii komórkowej </t>
  </si>
  <si>
    <t xml:space="preserve"> Podróże służbowe zagraniczne </t>
  </si>
  <si>
    <t xml:space="preserve"> Zakup materiałów papierniczych do sprzętu drukarskiego oraz urządzeń ksero </t>
  </si>
  <si>
    <t xml:space="preserve"> Zakup akcesoriów komputerowych, w tym programów i licencji   </t>
  </si>
  <si>
    <t>Dotacja celowa z budżetu</t>
  </si>
  <si>
    <t xml:space="preserve">Świadczenia społeczne </t>
  </si>
  <si>
    <t>Edukacyjna  opieka  wychowawcza</t>
  </si>
  <si>
    <t>Placówki wychowania pozaszkolnego</t>
  </si>
  <si>
    <t>Dotacja celowa z budżetu na finansowanie lub dofinansowanie zadań zleconych do realizacji stowarzyszeniom</t>
  </si>
  <si>
    <t xml:space="preserve"> Inne formy pomocy dla uczniów</t>
  </si>
  <si>
    <t>Gospodarka  komunalna  i  ochrona  środowiska</t>
  </si>
  <si>
    <t>Zakupy inwestycyjne jednostek budżetowych</t>
  </si>
  <si>
    <t>Oczyszczanie miast i wsi</t>
  </si>
  <si>
    <t xml:space="preserve">Schroniska dla zwierząt </t>
  </si>
  <si>
    <t xml:space="preserve">Oświetlenie ulic, placów i dróg </t>
  </si>
  <si>
    <t xml:space="preserve"> Zakup usług  remontowych</t>
  </si>
  <si>
    <t xml:space="preserve">6050
</t>
  </si>
  <si>
    <t xml:space="preserve"> Wydatki inwestycyjne jednostek budżetowych 
 </t>
  </si>
  <si>
    <t>Zakłady Gospodarki Komunalnej</t>
  </si>
  <si>
    <t>Wydatki na zakup i objęcie akcji</t>
  </si>
  <si>
    <t xml:space="preserve">  Zakup usług pozostałych</t>
  </si>
  <si>
    <t xml:space="preserve">Kultura  i  ochrona  dziedzictwa  narodowego </t>
  </si>
  <si>
    <t>Domy i ośrodki kultury, świetlice i kluby</t>
  </si>
  <si>
    <t xml:space="preserve"> Dotacja podmiotowa z budżetu dla samorządowej instytucji kultury</t>
  </si>
  <si>
    <t>Dotacje celowe z budżetu na finansowanie lub dofinansowanie kosztów realizacji inwestycji i zakupów inwestycyjnych innych jednostek sektora finansów publicznych</t>
  </si>
  <si>
    <t>Centra Kultury i sztuki</t>
  </si>
  <si>
    <t xml:space="preserve">Dotacje celowe z budżetu na finansowanie lub dofinansowanie prac remontowych  i konserwatorskich obiektów zabytkowych przekazane jednostkom niezaliczanym do sektora finansów publicznych </t>
  </si>
  <si>
    <t>Składki na ubezpieczenie społeczne</t>
  </si>
  <si>
    <t>Zakup usług obejmujących tłumaczenia</t>
  </si>
  <si>
    <t>Kultura  fizyczna  i  sport</t>
  </si>
  <si>
    <t>Obiekty sportowe</t>
  </si>
  <si>
    <t xml:space="preserve">Zadania w zakresie kultury fizycznej </t>
  </si>
  <si>
    <t xml:space="preserve"> Dotacja celowa z budżetu na finansowanie lub dofinansowanie zadań  zleconych do realizacji stowarzyszeniom  </t>
  </si>
  <si>
    <t xml:space="preserve">Zakup usług </t>
  </si>
  <si>
    <t xml:space="preserve"> Dotacje celowe przekazane dla powiatu na zadania bieżące realizowane na podstawie porozumień między jednostkami samorządu terytorialnego</t>
  </si>
  <si>
    <t xml:space="preserve"> Załącznik Nr 6 do Sprawozdania Burmistrza Barlinka  za 2008 rok </t>
  </si>
  <si>
    <t>Wydatki na zadania zlecone</t>
  </si>
  <si>
    <t>Rolnictwo i Łowiectwo</t>
  </si>
  <si>
    <t xml:space="preserve">Urzędy naczelnych organów władzy 
Państwowej, kontroli i ochrony prawa
oraz sądownictwa  </t>
  </si>
  <si>
    <t xml:space="preserve">Urzędy naczelnych organów władzy państwowej, kontroli i ochrony prawa </t>
  </si>
  <si>
    <t>Zał. Nr 6</t>
  </si>
  <si>
    <t xml:space="preserve"> Zakup usług zdrowotnych </t>
  </si>
  <si>
    <r>
      <t xml:space="preserve">Składki na ubezpieczenie zdrowotne opłacane za  osoby pobierające </t>
    </r>
    <r>
      <rPr>
        <sz val="12"/>
        <rFont val="Times New Roman"/>
        <family val="1"/>
      </rPr>
      <t xml:space="preserve"> świadczenia z pomocy  społecznej oraz niektóre świadczenia rodzinne</t>
    </r>
  </si>
  <si>
    <t xml:space="preserve"> Składki na ubezpieczenie zdrowotne</t>
  </si>
  <si>
    <t xml:space="preserve">Zakup usług zdrowotnych </t>
  </si>
  <si>
    <t>Załącznik Nr 7 do Sprawozdania Burmistrza Barlinka za 2008 rok</t>
  </si>
  <si>
    <t>Wydatki na zadania realizowane na podstawie porozumień</t>
  </si>
  <si>
    <t>Załącznik Nr 8 do Sprawozdania Burmistrza Barlinka za 2008 rok</t>
  </si>
  <si>
    <t xml:space="preserve">ZESTAWIENIE REALIZACJI WYDATKÓW MAJĄTKOWYCH ZA 2008 ROK </t>
  </si>
  <si>
    <t>Nazwa</t>
  </si>
  <si>
    <t>Plan</t>
  </si>
  <si>
    <t>1</t>
  </si>
  <si>
    <t>1. Modernizacja wodociągu w Lutówku</t>
  </si>
  <si>
    <t>2. Budowa wodociągu Podgórze Pustać</t>
  </si>
  <si>
    <t>3. Modernizacja stacji uzdatniania wody w Mostkowie</t>
  </si>
  <si>
    <t>4. Budowa stacji i sieci wodociągowej w Moczydle</t>
  </si>
  <si>
    <t>5. Modernizacja stacji uzdatniania wody w Nowej Dziedzinie</t>
  </si>
  <si>
    <t>6. Budowa sieci wodociągowej Równo - Laskówko</t>
  </si>
  <si>
    <t>1. Budowa chodnika przy ul. Pełczyckiej w ciągu drogi woj.. 151</t>
  </si>
  <si>
    <t>Dotacja celowa na pomoc finansową udzielaną między j.s.t. na dofinansowanie własnych zadań inwestycyjnych i zakupów inwestycyjnych</t>
  </si>
  <si>
    <t>1. Przebudowa dróg powiatowych na odcinku Nowogródek Pom. - Karsko- Łubianka</t>
  </si>
  <si>
    <t>2. Remont ulicy Św. Bonifacego</t>
  </si>
  <si>
    <t>1. Budowa drogi łączącej północną część Barlinka z drogą woj. DW 156</t>
  </si>
  <si>
    <t>C</t>
  </si>
  <si>
    <t>2. Budowa ulicy Widok</t>
  </si>
  <si>
    <t>3. Utwardzenie ciągu pieszego w m. Równo</t>
  </si>
  <si>
    <t>4. Modernizacja drogi Dzikówko Moczkowo</t>
  </si>
  <si>
    <t>5. Budowa drogi Równo - Laskówko</t>
  </si>
  <si>
    <t>6. Modernizacja drogi osiedlowej w Rychnowie</t>
  </si>
  <si>
    <t>7. Budowa chodnika przy ul. Lipowej</t>
  </si>
  <si>
    <t>8. Budowa parkingu przy ul. Przemysłowej</t>
  </si>
  <si>
    <t>Zał. Nr  8</t>
  </si>
  <si>
    <t>9. Utwardzenie alei przycmentarnej</t>
  </si>
  <si>
    <t>10.Budowa ścieżki rowerowej Barlinek - Krzynka</t>
  </si>
  <si>
    <t>11. Modernizacja ulicy Kościelnej w Barlinku</t>
  </si>
  <si>
    <t>1. Przebudowa drogi Rówienko - Rutnica</t>
  </si>
  <si>
    <t>1. Witacze - tablice informacyjne</t>
  </si>
  <si>
    <t xml:space="preserve">Wydatki na zakupy inwestycyjne jednostek budżetowych </t>
  </si>
  <si>
    <t>1. Zakup wiat przystankowych</t>
  </si>
  <si>
    <t>1. Termomodernizacja budynków mieszkalnych</t>
  </si>
  <si>
    <t>1. zakup nieruchomości komunalnych</t>
  </si>
  <si>
    <t>2. Zakup nieruchomości od parafii Św. Wojciecha</t>
  </si>
  <si>
    <t>Dotacje celowe z budżetu na finansowanie lub dofinansowanie kosztów realizacji inwestycji i zakupów inwestycyjnych jednostek nie zaliczanych do sektora finansów publicznych</t>
  </si>
  <si>
    <t>1. Partycypacja w kosztach budowy mieszkań - dokumentacja</t>
  </si>
  <si>
    <t>2. Partycypacja gminy w kosztach budowy mieszkań</t>
  </si>
  <si>
    <t>1. Odnowienie - remont miejsca pamięci we wsi Dziedzice - II etap</t>
  </si>
  <si>
    <t>Administracja Publiczna</t>
  </si>
  <si>
    <t>Urzędy Gmin (miast i miast na prawach powiatu)</t>
  </si>
  <si>
    <t>1. Przebudowa mieszkań na biura Urzędu Miejskiego</t>
  </si>
  <si>
    <t>1. Zakup dwóch urządzeń typu router</t>
  </si>
  <si>
    <t>Bezpieczeństwo publiczne
I ochrona  przeciwpożarowa</t>
  </si>
  <si>
    <t>1. Modernizacja strażnicy OSP w Barlinku na potrzeby Gminnego Centrum Ratownictwa</t>
  </si>
  <si>
    <t xml:space="preserve">Wydatki inwestycyjne jednostek budżetowych </t>
  </si>
  <si>
    <t>1. Monitoring miasta</t>
  </si>
  <si>
    <t>1. Termomodernizacja obiektów użyteczności publicznej Powiatu Myśliborskiego</t>
  </si>
  <si>
    <t>2. Adaptacja sal dla oddziałów przedszkolnych</t>
  </si>
  <si>
    <t>1. Modernizacja budynku Gimnazjum Nr 1</t>
  </si>
  <si>
    <t>1. Zakup sprzętu komputerowego i programów</t>
  </si>
  <si>
    <t>1. Zakup kotłów elektrycznych</t>
  </si>
  <si>
    <t>Ochrona zdrowia</t>
  </si>
  <si>
    <t>1. Zakup urządzeń rekreacyjnych</t>
  </si>
  <si>
    <t xml:space="preserve">Świadczenia rodzinne, zaliczka alimentacyjna oraz składki na ubezpieczenia emerytalne i rentowe z ubezpieczenia społecznego </t>
  </si>
  <si>
    <t>1. Budowa i modernizacja systemów kanalizacji w zlewni jeziora Miedwie</t>
  </si>
  <si>
    <t>2. Budowa kanalizacji w ulicy Fabrycznej</t>
  </si>
  <si>
    <t>3. Budowa sieci wodociągowej w ulicy Okrętowej</t>
  </si>
  <si>
    <t>1. Zakup kanalizacji sanitarnej i deszczowej</t>
  </si>
  <si>
    <t>2. Zakup kanalizacji sanitarnej i deszczowej</t>
  </si>
  <si>
    <t>1. Zagospodarowanie parku przy ulicy Sportowej</t>
  </si>
  <si>
    <t>2. Zagospodarowanie parku oraz infrastruktury sportowej w Mostkowie</t>
  </si>
  <si>
    <t>1.Budowa oświetlenia ulicznego</t>
  </si>
  <si>
    <t>Wydatki na zakup i objęcie akcji, wniesienie wkładów do spółek prawa handlowego oraz na uzupełnienie funduszy statutowych banków państwowych i innych instytucji finansowych</t>
  </si>
  <si>
    <t>1. Wniesienie udziałów do Przedsiębiorstwa Gospodarki Komunalnej w Barlinku</t>
  </si>
  <si>
    <t>1. Budowa promenady wraz z zagospodarowaniem terenów nad Jeziorem  Barlineckim przy ul.Jeziornej w Barlinku na cele turystyczno rekreacyjne</t>
  </si>
  <si>
    <t>2. Uzbrojenie terenów na osiedlu Górny Taras</t>
  </si>
  <si>
    <t xml:space="preserve">3. Zakup i instalacja fontanny na j.Barlineckim </t>
  </si>
  <si>
    <t>1. Zakup pompy dla oczyszczalni ścieków w Mostkowie</t>
  </si>
  <si>
    <t>2. Zakup 2 pomp dla MKS Pogoń</t>
  </si>
  <si>
    <t>1. Przebudowa świetlicy wiejskiej w Krzynce</t>
  </si>
  <si>
    <t>2. Przystosowanie  budynku po szkole podstawowej w Dziedzicach</t>
  </si>
  <si>
    <t>Dotacje celowe otrzymane z budżetu na finansowanie i dofinansowanie kosztów realizacji inwestycji i zakupów inwestycyjnych innych jednostek sektora finansów publicznych</t>
  </si>
  <si>
    <t>1. Zakup pompy wodnej dla Barlineckiego Ośrodka kultury</t>
  </si>
  <si>
    <t>2. Zakup akordeonu</t>
  </si>
  <si>
    <t>3. Zakup sprzętu nagłośniającego</t>
  </si>
  <si>
    <t>Centra Kultury i Sztuki</t>
  </si>
  <si>
    <t>1. Modernizacja budynku i wyposażenie Centrum współpracy Europejskiej</t>
  </si>
  <si>
    <t>1. Modernizacja Stadionu Miejskiego w Barlinku</t>
  </si>
  <si>
    <t>2. Budowa boiska treningowego przy PG 1 ul. Leśna</t>
  </si>
  <si>
    <t xml:space="preserve">3. Budowa boiska wielofunkcyjnego </t>
  </si>
  <si>
    <t>1. Zakup placów zabaw</t>
  </si>
  <si>
    <t>Załącznik Nr 9  do Sprawozdania Burmistrza Barlinka za 2008 rok</t>
  </si>
  <si>
    <t xml:space="preserve">ZESTAWIENIE DOTACJI </t>
  </si>
  <si>
    <t>PRZEKAZANYCH DLA JEDNOSTEK I ORGANIZACJI POZAGMINNYCH</t>
  </si>
  <si>
    <t xml:space="preserve">W 2008 ROKU z Budżetu Gminy i Gminnego Funduszu Ochrony Środowiska i Gospodarki Wodnej </t>
  </si>
  <si>
    <t>Nazwa jednostki lub działalności</t>
  </si>
  <si>
    <t>Drogi publiczne powiatowe</t>
  </si>
  <si>
    <t>Dotacja celowa na pomoc finansową udzielaną między jednostkami samorządu terytorialnego na dofinansowanie własnych zadań inwestycyjnych i zakupów inwestycyjnych</t>
  </si>
  <si>
    <t>Oświata i wychowanie</t>
  </si>
  <si>
    <t>Przedszkola</t>
  </si>
  <si>
    <t xml:space="preserve">Dotacja podmiotowa dla niepublicznej jednostki systemu oświaty </t>
  </si>
  <si>
    <t>Małe Przedszkole w Rychnowie</t>
  </si>
  <si>
    <t xml:space="preserve">  </t>
  </si>
  <si>
    <t xml:space="preserve">Przedszkole w Płonnie </t>
  </si>
  <si>
    <t xml:space="preserve">Dotacja celowa z  budżetu na finansowanie lub dofinansowanie zadań zleconych do realizacji stowarzyszeniom </t>
  </si>
  <si>
    <t>1. Forum Inicjatyw Oświatowych</t>
  </si>
  <si>
    <t>Publiczna służba krwi</t>
  </si>
  <si>
    <t>Zał nr  9</t>
  </si>
  <si>
    <t>Zwalczanie narkomanii</t>
  </si>
  <si>
    <t>Dotacje celowe przekazane gminie na zadania bieżące realizowane na podstawie porozumień między jednostkami samorządu terytorialnego</t>
  </si>
  <si>
    <t>Pomoc Społeczna</t>
  </si>
  <si>
    <t xml:space="preserve">Dotacja celowa z budżetu na finansowanie lub dofinansowanie zadań zleconych do realizacji stowarzyszeniom </t>
  </si>
  <si>
    <t xml:space="preserve">Pozostała działalność </t>
  </si>
  <si>
    <t>Edukacyjna opieka wychowawcza</t>
  </si>
  <si>
    <t>1.Formacja Słońce 'Słoneczna Gromada”</t>
  </si>
  <si>
    <t>Gospodarka komunalna i ochrona środowiska</t>
  </si>
  <si>
    <t>Fundusz Ochrony Środowiska i Gospodarki Wodnej</t>
  </si>
  <si>
    <t>Dotacje przekazane z funduszy celowych na realizację zadań bieżących dla jednostek niezaliczanych do sektora finansów publicznych</t>
  </si>
  <si>
    <t>Stowarzyszenie Polski Związek Wędkarski okręg w Gorzowie</t>
  </si>
  <si>
    <t>Dotacje celowe z budżetu na finansowanie lub dofinansowanie prac remontowych i konserwatorskich obiektów zabytkowych przekazane jednostkom niezaliczanym do sektora finansów publicznych</t>
  </si>
  <si>
    <t>1. Parafia Rzymsko-Katolicka Św. Bonifacego</t>
  </si>
  <si>
    <t>2. Młyn Papiernia</t>
  </si>
  <si>
    <t xml:space="preserve">1.Towarzystwo Miłośników Barlinka </t>
  </si>
  <si>
    <t>2. Stowarzyszenie Przyjaciół Zespołu "Uśmiechy"</t>
  </si>
  <si>
    <t>3. Stowarzyszenie Przyjaciół Dziedzic</t>
  </si>
  <si>
    <t>Kultura fizyczna i sport</t>
  </si>
  <si>
    <t>Zadania w zakresie kultury fizycznej</t>
  </si>
  <si>
    <t xml:space="preserve">1. MKS Pogoń Barlinek </t>
  </si>
  <si>
    <t>2. KS Koral Mostkowo</t>
  </si>
  <si>
    <t>3. KS Trojan Strąpie</t>
  </si>
  <si>
    <t>4. KS Grom w Płonnie</t>
  </si>
  <si>
    <t>5. KS Iskra w Lutówku</t>
  </si>
  <si>
    <t>6. MLKS Lubusz w Barlinku</t>
  </si>
  <si>
    <t>7. KŻ TKKF Sztorm w Barlinku</t>
  </si>
  <si>
    <t>8. Klub Szachowy Lasker</t>
  </si>
  <si>
    <t>9. Polski Związek Wędkarski w Barlinku</t>
  </si>
  <si>
    <t>Dotacje celowe z budżetu na finansowanie lub dofinansowanie zadań zleconych do realizacji stowarzyszeniom</t>
  </si>
  <si>
    <t>1. Powiat Myśliborski</t>
  </si>
  <si>
    <t xml:space="preserve">Załącznik Nr 11 do Sprawozdania Burmistrza Barlinka za 2008 rok </t>
  </si>
  <si>
    <t>Wykonanie przychodów i wydatków  rachunków dochodów własnych jednostek budżetowych w 2008 r.</t>
  </si>
  <si>
    <t>Wyszczególnienie</t>
  </si>
  <si>
    <t>Stan środków obrotowych na początek roku</t>
  </si>
  <si>
    <t>Przychody</t>
  </si>
  <si>
    <t>Wydatki</t>
  </si>
  <si>
    <t>Stan środków obrotowych na koniec roku</t>
  </si>
  <si>
    <t>Rozliczenia
z budżetem
z tytułu wpłat nadwyżek środków za 2008 r.</t>
  </si>
  <si>
    <t>ogółem</t>
  </si>
  <si>
    <t>w tym:</t>
  </si>
  <si>
    <t>w tym: wpłata do budżetu</t>
  </si>
  <si>
    <t>dotacje
z budżetu</t>
  </si>
  <si>
    <t>z tego:</t>
  </si>
  <si>
    <t>na wydatki bieżące</t>
  </si>
  <si>
    <t>na inwestycje</t>
  </si>
  <si>
    <t>I</t>
  </si>
  <si>
    <t>Rachunki dochodów własnych jednostek budżetowych</t>
  </si>
  <si>
    <t>x</t>
  </si>
  <si>
    <t>1. Szkoła Podstawowa Nr 1</t>
  </si>
  <si>
    <t>2. Szkoła Podstawowa Mostkowo</t>
  </si>
  <si>
    <t>3. Szkoła Podstawowa Nr 4</t>
  </si>
  <si>
    <t>6. Publiczne Gimnazjum Nr 1</t>
  </si>
  <si>
    <t>7. Publiczne Gimnazjum Nr 2</t>
  </si>
  <si>
    <t>8. Gimnazjum dla Dorosłych</t>
  </si>
  <si>
    <t>Załącznik Nr 10 do Sprawozdania Burmistrza Barlinka za 2008 rok</t>
  </si>
  <si>
    <t>Wykonanie  przychodów i wydatków  zakładów budżetowych w 2008 r.</t>
  </si>
  <si>
    <t>w tym: wynagrodzenia i ich pochodne</t>
  </si>
  <si>
    <t>I.</t>
  </si>
  <si>
    <t>Zakłady budżetowe</t>
  </si>
  <si>
    <t>1. Przedszkole Miejskie Nr 1</t>
  </si>
  <si>
    <t>2. Przedszkole Miejskie Nr 2</t>
  </si>
  <si>
    <t>Załącznik Nr 12 do Sprawozdania Burmistrza Barlinka za 2008 rok</t>
  </si>
  <si>
    <t>WYKONANIE WYDATKÓW Z ŚRODKÓW POSTAWIONYCH DO DYSPOZYCJI SOŁECTW</t>
  </si>
  <si>
    <t>W 2008 ROKU</t>
  </si>
  <si>
    <t>Przeznaczenie środków</t>
  </si>
  <si>
    <t>Wyk.</t>
  </si>
  <si>
    <t>Transport i łączność - drogi publiczne gminne</t>
  </si>
  <si>
    <t>4210</t>
  </si>
  <si>
    <t>zakup materiałów i wyposażenia</t>
  </si>
  <si>
    <t>Administracja publiczna - pozostała działalność</t>
  </si>
  <si>
    <t>4300</t>
  </si>
  <si>
    <t>zakup usług pozostałych</t>
  </si>
  <si>
    <t>Gospodarka komunalna i ochrona środowiska - pozostała działalność</t>
  </si>
  <si>
    <t xml:space="preserve">zakup usług pozostałych </t>
  </si>
  <si>
    <t>Kultura i ochrona dziedzictwa narodowego - świetlice</t>
  </si>
  <si>
    <t>4260</t>
  </si>
  <si>
    <t>zakup energii</t>
  </si>
  <si>
    <t>4270</t>
  </si>
  <si>
    <t>zakup usług remontowych</t>
  </si>
  <si>
    <t>Załącznik Nr 13 do Sprawozdania Burmistrza Barlinka za 2008 rok</t>
  </si>
  <si>
    <t>WYKONANIE WYDATKÓW SZKÓŁ PODSTAWOWYCH ZA 2008 ROK</t>
  </si>
  <si>
    <t>Dział 801  Oświata i Wychowanie</t>
  </si>
  <si>
    <t xml:space="preserve">Rozdział 80101  Szkoły podstawowe    </t>
  </si>
  <si>
    <t>Nazwa paragrafu</t>
  </si>
  <si>
    <t>Szkoła Podstawowa  Nr 4</t>
  </si>
  <si>
    <t>Szkoła Podstawowa  w Mostkowie</t>
  </si>
  <si>
    <t>Wydatki osobowe nie zaliczone do wynagrodzenia</t>
  </si>
  <si>
    <t>Zasądzone renty</t>
  </si>
  <si>
    <t>Opłata z tytułu usług telekomunikacyjnych telefonii stacjonarnej</t>
  </si>
  <si>
    <t xml:space="preserve">Podróże służbowe krajowe </t>
  </si>
  <si>
    <t>Podróże zagraniczne służbowe</t>
  </si>
  <si>
    <t>Szkolenie pracowników nie będących członkami korpusu służby cywilnej</t>
  </si>
  <si>
    <t>Zakup materiałów papierniczych do sprzętu drukarskiego i urządzeń kserograf.</t>
  </si>
  <si>
    <t>Zakup akcesoriów komputerowych, w tym programów i licencji</t>
  </si>
  <si>
    <t>WYKONANIE WYDATKÓW GIMNAZJÓW ZA 2008 ROK</t>
  </si>
  <si>
    <t>Załącznik Nr 14 do Sprawozdania Burmistrza Barlinka za 2008 rok</t>
  </si>
  <si>
    <t xml:space="preserve">Dział 801  Oświata i Wychowanie                                      </t>
  </si>
  <si>
    <t xml:space="preserve">Rozdział 80110  Gimnazja </t>
  </si>
  <si>
    <t>Publiczne Gimnazjum  Nr 1</t>
  </si>
  <si>
    <t>Publiczne Gimnazjum  Nr 2</t>
  </si>
  <si>
    <t xml:space="preserve">Gimnazjum dla Dorosłych </t>
  </si>
  <si>
    <t>RAZEM</t>
  </si>
  <si>
    <t>Załącznik Nr 15 do wykonanie budżetu za 2008 rok</t>
  </si>
  <si>
    <t>Wykonanie planu wydatków, które nie wygasły z upływem roku budżetowego 2007</t>
  </si>
  <si>
    <r>
      <t xml:space="preserve">
</t>
    </r>
    <r>
      <rPr>
        <b/>
        <sz val="12"/>
        <rFont val="Times New Roman"/>
        <family val="1"/>
      </rPr>
      <t>Lp.</t>
    </r>
  </si>
  <si>
    <t xml:space="preserve">Dział </t>
  </si>
  <si>
    <t xml:space="preserve">§ </t>
  </si>
  <si>
    <r>
      <t xml:space="preserve">
</t>
    </r>
    <r>
      <rPr>
        <b/>
        <sz val="12"/>
        <rFont val="Times New Roman"/>
        <family val="1"/>
      </rPr>
      <t>Nazwa zadania</t>
    </r>
  </si>
  <si>
    <r>
      <t xml:space="preserve">
</t>
    </r>
    <r>
      <rPr>
        <b/>
        <sz val="12"/>
        <rFont val="Times New Roman"/>
        <family val="1"/>
      </rPr>
      <t>Plan</t>
    </r>
  </si>
  <si>
    <r>
      <t xml:space="preserve">
</t>
    </r>
    <r>
      <rPr>
        <b/>
        <sz val="12"/>
        <rFont val="Times New Roman"/>
        <family val="1"/>
      </rPr>
      <t>Wykonanie</t>
    </r>
  </si>
  <si>
    <r>
      <t xml:space="preserve">
</t>
    </r>
    <r>
      <rPr>
        <b/>
        <sz val="12"/>
        <rFont val="Times New Roman"/>
        <family val="1"/>
      </rPr>
      <t xml:space="preserve">% </t>
    </r>
  </si>
  <si>
    <t>Budowa sieci wodociągowej z Równa do Laskówka</t>
  </si>
  <si>
    <t>Budowa sieci wodociągowej w Jeromierkach</t>
  </si>
  <si>
    <t>Modernizacja drogi gminnej Dzikowo – Pustać 
(II etap)</t>
  </si>
  <si>
    <t>Budowa nawierzchni ul. Jeziornej i Małej</t>
  </si>
  <si>
    <t>Budowa ulicy Zaułek w Barlinku</t>
  </si>
  <si>
    <t>Budowa cmentarza komunalnego w Barlinku</t>
  </si>
  <si>
    <t>Opracowanie projektu pt. Adaptacja budynku usługowo – mieszkaniowego na cele administracyjne, rozbiórka budynku gospodarczego i zagospodarowanie terenu przy ul. Niepodległości 20 w Barlinku</t>
  </si>
  <si>
    <t>Rozbudowa strażnicy OSP w Rychnowie</t>
  </si>
  <si>
    <t xml:space="preserve">Realizacja programu unijnego dla Szkół Podstawowych Nr 1 i 4 Socrates – Comenius </t>
  </si>
  <si>
    <t>Budowa i modernizacja systemów kanalizacyjnych 
w zlewni jeziora Miedwie i terenów przyległych do jeziora – opracowanie koncepcji</t>
  </si>
  <si>
    <t>Budowa nowych punktów świetlnych</t>
  </si>
  <si>
    <t>Uzbrojenie terenów na osiedlu Górny Taras</t>
  </si>
  <si>
    <t>Termomodernizacja budynków Barlineckiego Ośrodka Kultury</t>
  </si>
  <si>
    <t>Zakup pompy wodnej dla Barlineckiego Ośrodka Kultury</t>
  </si>
  <si>
    <t>Załącznik Nr 16 do Sprawozdania Burmistrza z wykonanie budżetu za 2008 rok</t>
  </si>
  <si>
    <t>Wykonanie wydatków Gminy Barlinek na wieloletnie programy inwestycyjne w 2008</t>
  </si>
  <si>
    <t>Str.1</t>
  </si>
  <si>
    <t>Lp.</t>
  </si>
  <si>
    <t>Rozdz.</t>
  </si>
  <si>
    <t>Nazwa zadania inwestycyjnego.</t>
  </si>
  <si>
    <t>Nazwa jednostki realizującej.</t>
  </si>
  <si>
    <t>Okres realizacji.</t>
  </si>
  <si>
    <t>Łączne nakłady (w zł).</t>
  </si>
  <si>
    <t>W tym w 2008 rok</t>
  </si>
  <si>
    <t>Rok rozpo- częcia.</t>
  </si>
  <si>
    <t>Rok zakoń-czenia.</t>
  </si>
  <si>
    <t>Plan gminy po zmianach</t>
  </si>
  <si>
    <t>% wykonania</t>
  </si>
  <si>
    <t>1.</t>
  </si>
  <si>
    <t>2.</t>
  </si>
  <si>
    <t>3.</t>
  </si>
  <si>
    <t>4.</t>
  </si>
  <si>
    <t>5.</t>
  </si>
  <si>
    <t>6.</t>
  </si>
  <si>
    <t>7.</t>
  </si>
  <si>
    <t>9.</t>
  </si>
  <si>
    <t>11.</t>
  </si>
  <si>
    <t>12.</t>
  </si>
  <si>
    <t>13.</t>
  </si>
  <si>
    <t>Zaopatrzenie w wodę pitną mieszkańców gminy Barlinek - wg planu rozwoju sieci Spółki Wodnej "Płonia".</t>
  </si>
  <si>
    <t>Spółka Wodna "Płonia".</t>
  </si>
  <si>
    <t>Budowa stacji i sieci wodociągowej w miejscowości Moczydło.</t>
  </si>
  <si>
    <t>Gmina Barlinek.</t>
  </si>
  <si>
    <t>Budowa drogi łączącej północną część Miasta Barlinka z drogą wojewódzką DW 156 (mała obwodnica).</t>
  </si>
  <si>
    <t>Modernizacja dróg gminnych.</t>
  </si>
  <si>
    <t>Modernizacja ulic gminnych</t>
  </si>
  <si>
    <t>Budowa nawierzchni ul. Widok z chodnikami i oświetleniem.</t>
  </si>
  <si>
    <t>Budowa ścieżki rowerowej z Barlinka do Krzynki.</t>
  </si>
  <si>
    <t>8.</t>
  </si>
  <si>
    <t>Budowa cmentarza w Jaromierkach.</t>
  </si>
  <si>
    <t>Modernizacja strażnicy OSP w Barlinku na potrzeby Gminnego Centrum Ratowniczego.</t>
  </si>
  <si>
    <t>10.</t>
  </si>
  <si>
    <t>Termomodernizacja obiektów użyteczności publicznej Powiatu Myśliborskiego</t>
  </si>
  <si>
    <t>Budowa i  modernizacja systemów kanalizacyjnych w zlewni jeziora Miedwie w celu jego ochrony i poprawy jakości wód powierzchniowych stanowiących ujęcie wody dla Szczecina oraz terenów przyległych do jeziora.</t>
  </si>
  <si>
    <t>Budowa sieci wodociągowej i kanalizacyjnej ulicy Fabrycznej w Barlinku.</t>
  </si>
  <si>
    <t>Gmina Barlinek</t>
  </si>
  <si>
    <t>Zagospodarowanie parku oraz infrastruktury sportowej na cele społeczno kulturalne, rekreacyjne i sportowe wsi Mostkowo.</t>
  </si>
  <si>
    <t>zł. nr 16</t>
  </si>
  <si>
    <t>Str.2</t>
  </si>
  <si>
    <t>14.</t>
  </si>
  <si>
    <t>Modernizacja ul. Sportowej wraz z zagospodarowaniem parku.</t>
  </si>
  <si>
    <t>Rekultywacja nieczynnych składowisk odpadów w miejscowościach Rychnów i Strąpie.</t>
  </si>
  <si>
    <t>Przygotowanie terenów inwestycyjnych - obszar ulicy Fabrycznej w Barlinku.</t>
  </si>
  <si>
    <t xml:space="preserve">Budowa promenady wraz z zagospodarowaniem terenów nad Jeziorem  Barlineckim przy ul. Jeziornej w Barlinku na cele turystyczno rekreacyjne </t>
  </si>
  <si>
    <t>Uzbrojenie terenów na Osiedlu Górny Taras.</t>
  </si>
  <si>
    <t>Przebudowa świetlicy wiejskiej wraz z zagospodarowaniem miejsca rekreacji w Krzynce.</t>
  </si>
  <si>
    <t>Centrum Współpracy Europejskiej.</t>
  </si>
  <si>
    <t>Modernizacja obiektów sportowych – stadion miejski.</t>
  </si>
  <si>
    <t>Budowa boiska treningowego przy PG Nr 1  ul. Leśna.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</si>
</sst>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"/>
    <numFmt numFmtId="167" formatCode="#,##0.0"/>
    <numFmt numFmtId="168" formatCode="0.0"/>
    <numFmt numFmtId="169" formatCode="0.00"/>
    <numFmt numFmtId="170" formatCode="0"/>
    <numFmt numFmtId="171" formatCode="0%"/>
    <numFmt numFmtId="172" formatCode="D/MM/YYYY"/>
    <numFmt numFmtId="173" formatCode="#,##0.00"/>
  </numFmts>
  <fonts count="7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2"/>
      <name val="Lucida Sans Unicode"/>
      <family val="2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u val="single"/>
      <sz val="11"/>
      <name val="Times New Roman"/>
      <family val="1"/>
    </font>
    <font>
      <sz val="14"/>
      <name val="Arial Unicode MS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u val="single"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3"/>
      <name val="Arial CE"/>
      <family val="2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i/>
      <u val="single"/>
      <sz val="13"/>
      <name val="Times New Roman"/>
      <family val="1"/>
    </font>
    <font>
      <sz val="6.8"/>
      <name val="MS Mincho;ＭＳ 明朝"/>
      <family val="3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10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7" borderId="0" applyNumberFormat="0" applyBorder="0" applyAlignment="0" applyProtection="0"/>
    <xf numFmtId="164" fontId="4" fillId="16" borderId="0" applyNumberFormat="0" applyBorder="0" applyAlignment="0" applyProtection="0"/>
    <xf numFmtId="164" fontId="4" fillId="3" borderId="0" applyNumberFormat="0" applyBorder="0" applyAlignment="0" applyProtection="0"/>
    <xf numFmtId="164" fontId="5" fillId="18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0" borderId="0" applyNumberFormat="0" applyBorder="0" applyAlignment="0" applyProtection="0"/>
    <xf numFmtId="164" fontId="4" fillId="16" borderId="0" applyNumberFormat="0" applyBorder="0" applyAlignment="0" applyProtection="0"/>
    <xf numFmtId="164" fontId="4" fillId="21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16" borderId="0" applyNumberFormat="0" applyBorder="0" applyAlignment="0" applyProtection="0"/>
    <xf numFmtId="164" fontId="4" fillId="24" borderId="0" applyNumberFormat="0" applyBorder="0" applyAlignment="0" applyProtection="0"/>
    <xf numFmtId="164" fontId="5" fillId="25" borderId="0" applyNumberFormat="0" applyBorder="0" applyAlignment="0" applyProtection="0"/>
    <xf numFmtId="164" fontId="5" fillId="21" borderId="0" applyNumberFormat="0" applyBorder="0" applyAlignment="0" applyProtection="0"/>
    <xf numFmtId="164" fontId="5" fillId="22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4" borderId="0" applyNumberFormat="0" applyBorder="0" applyAlignment="0" applyProtection="0"/>
    <xf numFmtId="164" fontId="6" fillId="7" borderId="0" applyNumberFormat="0" applyBorder="0" applyAlignment="0" applyProtection="0"/>
    <xf numFmtId="164" fontId="7" fillId="2" borderId="1" applyNumberFormat="0" applyAlignment="0" applyProtection="0"/>
    <xf numFmtId="164" fontId="8" fillId="17" borderId="2" applyNumberFormat="0" applyAlignment="0" applyProtection="0"/>
    <xf numFmtId="164" fontId="9" fillId="3" borderId="1" applyNumberFormat="0" applyAlignment="0" applyProtection="0"/>
    <xf numFmtId="164" fontId="10" fillId="10" borderId="3" applyNumberFormat="0" applyAlignment="0" applyProtection="0"/>
    <xf numFmtId="164" fontId="11" fillId="8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3" borderId="1" applyNumberFormat="0" applyAlignment="0" applyProtection="0"/>
    <xf numFmtId="164" fontId="18" fillId="0" borderId="7" applyNumberFormat="0" applyFill="0" applyAlignment="0" applyProtection="0"/>
    <xf numFmtId="164" fontId="19" fillId="26" borderId="2" applyNumberFormat="0" applyAlignment="0" applyProtection="0"/>
    <xf numFmtId="164" fontId="20" fillId="0" borderId="7" applyNumberFormat="0" applyFill="0" applyAlignment="0" applyProtection="0"/>
    <xf numFmtId="164" fontId="21" fillId="0" borderId="8" applyNumberFormat="0" applyFill="0" applyAlignment="0" applyProtection="0"/>
    <xf numFmtId="164" fontId="22" fillId="0" borderId="5" applyNumberFormat="0" applyFill="0" applyAlignment="0" applyProtection="0"/>
    <xf numFmtId="164" fontId="23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24" fillId="12" borderId="0" applyNumberFormat="0" applyBorder="0" applyAlignment="0" applyProtection="0"/>
    <xf numFmtId="164" fontId="25" fillId="12" borderId="0" applyNumberFormat="0" applyBorder="0" applyAlignment="0" applyProtection="0"/>
    <xf numFmtId="164" fontId="0" fillId="4" borderId="10" applyNumberFormat="0" applyAlignment="0" applyProtection="0"/>
    <xf numFmtId="164" fontId="26" fillId="10" borderId="1" applyNumberFormat="0" applyAlignment="0" applyProtection="0"/>
    <xf numFmtId="164" fontId="27" fillId="2" borderId="3" applyNumberFormat="0" applyAlignment="0" applyProtection="0"/>
    <xf numFmtId="164" fontId="28" fillId="0" borderId="11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12" applyNumberFormat="0" applyFill="0" applyAlignment="0" applyProtection="0"/>
    <xf numFmtId="164" fontId="33" fillId="0" borderId="0" applyNumberFormat="0" applyFill="0" applyBorder="0" applyAlignment="0" applyProtection="0"/>
    <xf numFmtId="164" fontId="0" fillId="4" borderId="13" applyNumberFormat="0" applyAlignment="0" applyProtection="0"/>
    <xf numFmtId="164" fontId="34" fillId="0" borderId="0" applyNumberFormat="0" applyFill="0" applyBorder="0" applyAlignment="0" applyProtection="0"/>
    <xf numFmtId="164" fontId="35" fillId="7" borderId="0" applyNumberFormat="0" applyBorder="0" applyAlignment="0" applyProtection="0"/>
  </cellStyleXfs>
  <cellXfs count="749">
    <xf numFmtId="164" fontId="0" fillId="0" borderId="0" xfId="0" applyAlignment="1">
      <alignment/>
    </xf>
    <xf numFmtId="165" fontId="36" fillId="0" borderId="0" xfId="0" applyNumberFormat="1" applyFont="1" applyAlignment="1">
      <alignment/>
    </xf>
    <xf numFmtId="164" fontId="36" fillId="0" borderId="0" xfId="0" applyFont="1" applyAlignment="1">
      <alignment vertical="top" wrapText="1"/>
    </xf>
    <xf numFmtId="166" fontId="36" fillId="0" borderId="0" xfId="0" applyNumberFormat="1" applyFont="1" applyAlignment="1">
      <alignment/>
    </xf>
    <xf numFmtId="164" fontId="36" fillId="0" borderId="0" xfId="0" applyFont="1" applyAlignment="1">
      <alignment/>
    </xf>
    <xf numFmtId="166" fontId="36" fillId="0" borderId="0" xfId="0" applyNumberFormat="1" applyFont="1" applyAlignment="1">
      <alignment horizontal="right"/>
    </xf>
    <xf numFmtId="166" fontId="36" fillId="0" borderId="0" xfId="0" applyNumberFormat="1" applyFont="1" applyBorder="1" applyAlignment="1">
      <alignment horizontal="right" wrapText="1"/>
    </xf>
    <xf numFmtId="164" fontId="37" fillId="0" borderId="0" xfId="0" applyFont="1" applyBorder="1" applyAlignment="1">
      <alignment horizontal="right" wrapText="1"/>
    </xf>
    <xf numFmtId="165" fontId="38" fillId="0" borderId="0" xfId="0" applyNumberFormat="1" applyFont="1" applyBorder="1" applyAlignment="1">
      <alignment horizontal="center"/>
    </xf>
    <xf numFmtId="165" fontId="39" fillId="0" borderId="0" xfId="0" applyNumberFormat="1" applyFont="1" applyBorder="1" applyAlignment="1">
      <alignment horizontal="center"/>
    </xf>
    <xf numFmtId="166" fontId="39" fillId="0" borderId="0" xfId="0" applyNumberFormat="1" applyFont="1" applyBorder="1" applyAlignment="1">
      <alignment horizontal="center"/>
    </xf>
    <xf numFmtId="166" fontId="40" fillId="0" borderId="14" xfId="0" applyNumberFormat="1" applyFont="1" applyBorder="1" applyAlignment="1">
      <alignment horizontal="right"/>
    </xf>
    <xf numFmtId="165" fontId="41" fillId="17" borderId="15" xfId="0" applyNumberFormat="1" applyFont="1" applyFill="1" applyBorder="1" applyAlignment="1">
      <alignment horizontal="center" vertical="center"/>
    </xf>
    <xf numFmtId="164" fontId="41" fillId="17" borderId="15" xfId="0" applyFont="1" applyFill="1" applyBorder="1" applyAlignment="1">
      <alignment horizontal="center" vertical="center" wrapText="1"/>
    </xf>
    <xf numFmtId="166" fontId="41" fillId="17" borderId="15" xfId="0" applyNumberFormat="1" applyFont="1" applyFill="1" applyBorder="1" applyAlignment="1">
      <alignment horizontal="center" vertical="center"/>
    </xf>
    <xf numFmtId="164" fontId="41" fillId="0" borderId="0" xfId="0" applyFont="1" applyAlignment="1">
      <alignment horizontal="center"/>
    </xf>
    <xf numFmtId="165" fontId="36" fillId="0" borderId="15" xfId="0" applyNumberFormat="1" applyFont="1" applyBorder="1" applyAlignment="1">
      <alignment horizontal="center" vertical="top"/>
    </xf>
    <xf numFmtId="164" fontId="36" fillId="0" borderId="15" xfId="0" applyFont="1" applyBorder="1" applyAlignment="1">
      <alignment vertical="top" wrapText="1"/>
    </xf>
    <xf numFmtId="166" fontId="36" fillId="0" borderId="15" xfId="0" applyNumberFormat="1" applyFont="1" applyBorder="1" applyAlignment="1">
      <alignment vertical="top" wrapText="1"/>
    </xf>
    <xf numFmtId="167" fontId="36" fillId="2" borderId="15" xfId="0" applyNumberFormat="1" applyFont="1" applyFill="1" applyBorder="1" applyAlignment="1">
      <alignment vertical="top"/>
    </xf>
    <xf numFmtId="168" fontId="36" fillId="2" borderId="15" xfId="0" applyNumberFormat="1" applyFont="1" applyFill="1" applyBorder="1" applyAlignment="1">
      <alignment horizontal="center" vertical="top"/>
    </xf>
    <xf numFmtId="164" fontId="36" fillId="0" borderId="15" xfId="0" applyFont="1" applyBorder="1" applyAlignment="1">
      <alignment/>
    </xf>
    <xf numFmtId="164" fontId="42" fillId="0" borderId="15" xfId="0" applyFont="1" applyBorder="1" applyAlignment="1">
      <alignment/>
    </xf>
    <xf numFmtId="167" fontId="42" fillId="0" borderId="15" xfId="0" applyNumberFormat="1" applyFont="1" applyBorder="1" applyAlignment="1">
      <alignment/>
    </xf>
    <xf numFmtId="169" fontId="36" fillId="0" borderId="15" xfId="0" applyNumberFormat="1" applyFont="1" applyBorder="1" applyAlignment="1">
      <alignment vertical="top" wrapText="1"/>
    </xf>
    <xf numFmtId="165" fontId="43" fillId="17" borderId="15" xfId="0" applyNumberFormat="1" applyFont="1" applyFill="1" applyBorder="1" applyAlignment="1">
      <alignment horizontal="right"/>
    </xf>
    <xf numFmtId="166" fontId="43" fillId="5" borderId="15" xfId="0" applyNumberFormat="1" applyFont="1" applyFill="1" applyBorder="1" applyAlignment="1">
      <alignment horizontal="center"/>
    </xf>
    <xf numFmtId="167" fontId="43" fillId="5" borderId="15" xfId="0" applyNumberFormat="1" applyFont="1" applyFill="1" applyBorder="1" applyAlignment="1">
      <alignment vertical="top"/>
    </xf>
    <xf numFmtId="168" fontId="43" fillId="5" borderId="15" xfId="0" applyNumberFormat="1" applyFont="1" applyFill="1" applyBorder="1" applyAlignment="1">
      <alignment horizontal="center" vertical="top"/>
    </xf>
    <xf numFmtId="164" fontId="43" fillId="0" borderId="0" xfId="0" applyFont="1" applyAlignment="1">
      <alignment horizontal="right"/>
    </xf>
    <xf numFmtId="165" fontId="44" fillId="0" borderId="0" xfId="0" applyNumberFormat="1" applyFont="1" applyAlignment="1">
      <alignment vertical="top"/>
    </xf>
    <xf numFmtId="164" fontId="44" fillId="0" borderId="0" xfId="0" applyFont="1" applyAlignment="1">
      <alignment vertical="top"/>
    </xf>
    <xf numFmtId="164" fontId="44" fillId="0" borderId="0" xfId="0" applyFont="1" applyAlignment="1">
      <alignment vertical="top" wrapText="1"/>
    </xf>
    <xf numFmtId="164" fontId="44" fillId="0" borderId="0" xfId="0" applyFont="1" applyAlignment="1">
      <alignment horizontal="right" vertical="top"/>
    </xf>
    <xf numFmtId="164" fontId="44" fillId="0" borderId="0" xfId="0" applyFont="1" applyAlignment="1">
      <alignment horizontal="center" vertical="top"/>
    </xf>
    <xf numFmtId="164" fontId="44" fillId="0" borderId="0" xfId="0" applyFont="1" applyBorder="1" applyAlignment="1">
      <alignment horizontal="right" vertical="top" wrapText="1"/>
    </xf>
    <xf numFmtId="165" fontId="38" fillId="0" borderId="0" xfId="0" applyNumberFormat="1" applyFont="1" applyBorder="1" applyAlignment="1">
      <alignment horizontal="center" vertical="top" wrapText="1"/>
    </xf>
    <xf numFmtId="165" fontId="45" fillId="0" borderId="0" xfId="0" applyNumberFormat="1" applyFont="1" applyBorder="1" applyAlignment="1">
      <alignment horizontal="justify" vertical="top" wrapText="1"/>
    </xf>
    <xf numFmtId="164" fontId="41" fillId="0" borderId="0" xfId="0" applyFont="1" applyBorder="1" applyAlignment="1">
      <alignment horizontal="right" vertical="top" wrapText="1"/>
    </xf>
    <xf numFmtId="164" fontId="41" fillId="0" borderId="0" xfId="0" applyFont="1" applyBorder="1" applyAlignment="1">
      <alignment horizontal="center" vertical="top" wrapText="1"/>
    </xf>
    <xf numFmtId="165" fontId="44" fillId="0" borderId="0" xfId="0" applyNumberFormat="1" applyFont="1" applyBorder="1" applyAlignment="1">
      <alignment horizontal="justify" vertical="top" wrapText="1"/>
    </xf>
    <xf numFmtId="164" fontId="45" fillId="0" borderId="14" xfId="0" applyFont="1" applyBorder="1" applyAlignment="1">
      <alignment horizontal="right" vertical="top" wrapText="1"/>
    </xf>
    <xf numFmtId="165" fontId="41" fillId="10" borderId="15" xfId="0" applyNumberFormat="1" applyFont="1" applyFill="1" applyBorder="1" applyAlignment="1">
      <alignment horizontal="center" vertical="center" wrapText="1"/>
    </xf>
    <xf numFmtId="164" fontId="41" fillId="10" borderId="15" xfId="0" applyFont="1" applyFill="1" applyBorder="1" applyAlignment="1">
      <alignment horizontal="center" vertical="center" wrapText="1"/>
    </xf>
    <xf numFmtId="164" fontId="44" fillId="0" borderId="0" xfId="0" applyFont="1" applyAlignment="1">
      <alignment horizontal="center" vertical="center"/>
    </xf>
    <xf numFmtId="164" fontId="46" fillId="0" borderId="0" xfId="0" applyFont="1" applyAlignment="1">
      <alignment horizontal="center" vertical="center"/>
    </xf>
    <xf numFmtId="165" fontId="46" fillId="5" borderId="15" xfId="0" applyNumberFormat="1" applyFont="1" applyFill="1" applyBorder="1" applyAlignment="1">
      <alignment horizontal="center" vertical="top" wrapText="1"/>
    </xf>
    <xf numFmtId="164" fontId="46" fillId="5" borderId="15" xfId="0" applyFont="1" applyFill="1" applyBorder="1" applyAlignment="1">
      <alignment horizontal="center" vertical="top" wrapText="1"/>
    </xf>
    <xf numFmtId="165" fontId="41" fillId="27" borderId="15" xfId="0" applyNumberFormat="1" applyFont="1" applyFill="1" applyBorder="1" applyAlignment="1">
      <alignment horizontal="center" vertical="top"/>
    </xf>
    <xf numFmtId="164" fontId="41" fillId="27" borderId="15" xfId="0" applyFont="1" applyFill="1" applyBorder="1" applyAlignment="1">
      <alignment horizontal="center" vertical="top" wrapText="1"/>
    </xf>
    <xf numFmtId="166" fontId="41" fillId="27" borderId="15" xfId="0" applyNumberFormat="1" applyFont="1" applyFill="1" applyBorder="1" applyAlignment="1">
      <alignment horizontal="right" vertical="top"/>
    </xf>
    <xf numFmtId="168" fontId="41" fillId="27" borderId="15" xfId="0" applyNumberFormat="1" applyFont="1" applyFill="1" applyBorder="1" applyAlignment="1">
      <alignment horizontal="center" vertical="top"/>
    </xf>
    <xf numFmtId="165" fontId="41" fillId="0" borderId="15" xfId="0" applyNumberFormat="1" applyFont="1" applyBorder="1" applyAlignment="1">
      <alignment horizontal="center" vertical="top"/>
    </xf>
    <xf numFmtId="164" fontId="41" fillId="0" borderId="15" xfId="0" applyFont="1" applyBorder="1" applyAlignment="1">
      <alignment horizontal="left" vertical="top" wrapText="1"/>
    </xf>
    <xf numFmtId="166" fontId="41" fillId="0" borderId="15" xfId="0" applyNumberFormat="1" applyFont="1" applyBorder="1" applyAlignment="1">
      <alignment horizontal="right" vertical="top"/>
    </xf>
    <xf numFmtId="168" fontId="41" fillId="2" borderId="15" xfId="0" applyNumberFormat="1" applyFont="1" applyFill="1" applyBorder="1" applyAlignment="1">
      <alignment horizontal="center" vertical="top"/>
    </xf>
    <xf numFmtId="165" fontId="44" fillId="0" borderId="15" xfId="0" applyNumberFormat="1" applyFont="1" applyBorder="1" applyAlignment="1">
      <alignment horizontal="center" vertical="top"/>
    </xf>
    <xf numFmtId="164" fontId="44" fillId="0" borderId="15" xfId="0" applyFont="1" applyBorder="1" applyAlignment="1">
      <alignment horizontal="left" vertical="top" wrapText="1"/>
    </xf>
    <xf numFmtId="166" fontId="44" fillId="0" borderId="15" xfId="0" applyNumberFormat="1" applyFont="1" applyBorder="1" applyAlignment="1">
      <alignment horizontal="right" vertical="top"/>
    </xf>
    <xf numFmtId="168" fontId="44" fillId="2" borderId="15" xfId="0" applyNumberFormat="1" applyFont="1" applyFill="1" applyBorder="1" applyAlignment="1">
      <alignment horizontal="center" vertical="top"/>
    </xf>
    <xf numFmtId="165" fontId="44" fillId="27" borderId="15" xfId="0" applyNumberFormat="1" applyFont="1" applyFill="1" applyBorder="1" applyAlignment="1">
      <alignment horizontal="center" vertical="top"/>
    </xf>
    <xf numFmtId="164" fontId="41" fillId="27" borderId="15" xfId="0" applyFont="1" applyFill="1" applyBorder="1" applyAlignment="1">
      <alignment horizontal="center" vertical="top" wrapText="1"/>
    </xf>
    <xf numFmtId="166" fontId="41" fillId="27" borderId="15" xfId="0" applyNumberFormat="1" applyFont="1" applyFill="1" applyBorder="1" applyAlignment="1">
      <alignment horizontal="right" vertical="top"/>
    </xf>
    <xf numFmtId="165" fontId="41" fillId="0" borderId="15" xfId="0" applyNumberFormat="1" applyFont="1" applyBorder="1" applyAlignment="1">
      <alignment horizontal="center" vertical="top"/>
    </xf>
    <xf numFmtId="164" fontId="41" fillId="0" borderId="15" xfId="0" applyFont="1" applyBorder="1" applyAlignment="1">
      <alignment horizontal="justify" vertical="top" wrapText="1"/>
    </xf>
    <xf numFmtId="166" fontId="41" fillId="0" borderId="15" xfId="0" applyNumberFormat="1" applyFont="1" applyBorder="1" applyAlignment="1">
      <alignment horizontal="right" vertical="top"/>
    </xf>
    <xf numFmtId="164" fontId="41" fillId="0" borderId="15" xfId="0" applyFont="1" applyBorder="1" applyAlignment="1">
      <alignment horizontal="left" vertical="top" wrapText="1"/>
    </xf>
    <xf numFmtId="164" fontId="44" fillId="0" borderId="15" xfId="0" applyFont="1" applyBorder="1" applyAlignment="1">
      <alignment horizontal="left" vertical="top" wrapText="1"/>
    </xf>
    <xf numFmtId="164" fontId="41" fillId="0" borderId="0" xfId="0" applyFont="1" applyAlignment="1">
      <alignment vertical="top"/>
    </xf>
    <xf numFmtId="165" fontId="36" fillId="0" borderId="15" xfId="0" applyNumberFormat="1" applyFont="1" applyBorder="1" applyAlignment="1">
      <alignment horizontal="center" vertical="top" wrapText="1"/>
    </xf>
    <xf numFmtId="165" fontId="44" fillId="0" borderId="15" xfId="0" applyNumberFormat="1" applyFont="1" applyBorder="1" applyAlignment="1">
      <alignment horizontal="center" vertical="top" wrapText="1"/>
    </xf>
    <xf numFmtId="165" fontId="41" fillId="0" borderId="0" xfId="0" applyNumberFormat="1" applyFont="1" applyBorder="1" applyAlignment="1">
      <alignment horizontal="center" vertical="top"/>
    </xf>
    <xf numFmtId="165" fontId="44" fillId="0" borderId="0" xfId="0" applyNumberFormat="1" applyFont="1" applyBorder="1" applyAlignment="1">
      <alignment horizontal="center" vertical="top" wrapText="1"/>
    </xf>
    <xf numFmtId="165" fontId="44" fillId="0" borderId="0" xfId="0" applyNumberFormat="1" applyFont="1" applyBorder="1" applyAlignment="1">
      <alignment horizontal="center" vertical="top" wrapText="1"/>
    </xf>
    <xf numFmtId="164" fontId="44" fillId="0" borderId="0" xfId="0" applyFont="1" applyBorder="1" applyAlignment="1">
      <alignment horizontal="left" vertical="top" wrapText="1"/>
    </xf>
    <xf numFmtId="166" fontId="44" fillId="0" borderId="0" xfId="0" applyNumberFormat="1" applyFont="1" applyBorder="1" applyAlignment="1">
      <alignment horizontal="right" vertical="top"/>
    </xf>
    <xf numFmtId="166" fontId="44" fillId="0" borderId="0" xfId="0" applyNumberFormat="1" applyFont="1" applyBorder="1" applyAlignment="1">
      <alignment horizontal="center" vertical="top"/>
    </xf>
    <xf numFmtId="166" fontId="44" fillId="0" borderId="14" xfId="0" applyNumberFormat="1" applyFont="1" applyBorder="1" applyAlignment="1">
      <alignment horizontal="right" vertical="top"/>
    </xf>
    <xf numFmtId="165" fontId="41" fillId="0" borderId="15" xfId="0" applyNumberFormat="1" applyFont="1" applyBorder="1" applyAlignment="1">
      <alignment horizontal="center" vertical="top" wrapText="1"/>
    </xf>
    <xf numFmtId="165" fontId="44" fillId="0" borderId="15" xfId="0" applyNumberFormat="1" applyFont="1" applyBorder="1" applyAlignment="1">
      <alignment horizontal="center" vertical="top" wrapText="1"/>
    </xf>
    <xf numFmtId="164" fontId="44" fillId="0" borderId="15" xfId="0" applyFont="1" applyFill="1" applyBorder="1" applyAlignment="1">
      <alignment horizontal="center" vertical="center"/>
    </xf>
    <xf numFmtId="164" fontId="41" fillId="0" borderId="15" xfId="0" applyFont="1" applyFill="1" applyBorder="1" applyAlignment="1">
      <alignment horizontal="center" vertical="center"/>
    </xf>
    <xf numFmtId="164" fontId="44" fillId="0" borderId="15" xfId="0" applyFont="1" applyFill="1" applyBorder="1" applyAlignment="1">
      <alignment horizontal="center" vertical="top"/>
    </xf>
    <xf numFmtId="166" fontId="44" fillId="0" borderId="15" xfId="0" applyNumberFormat="1" applyFont="1" applyBorder="1" applyAlignment="1">
      <alignment horizontal="left" vertical="center" wrapText="1"/>
    </xf>
    <xf numFmtId="166" fontId="44" fillId="0" borderId="15" xfId="0" applyNumberFormat="1" applyFont="1" applyFill="1" applyBorder="1" applyAlignment="1">
      <alignment horizontal="right" vertical="center"/>
    </xf>
    <xf numFmtId="164" fontId="44" fillId="0" borderId="0" xfId="0" applyFont="1" applyFill="1" applyBorder="1" applyAlignment="1">
      <alignment horizontal="center" vertical="center"/>
    </xf>
    <xf numFmtId="164" fontId="41" fillId="0" borderId="0" xfId="0" applyFont="1" applyFill="1" applyBorder="1" applyAlignment="1">
      <alignment horizontal="center" vertical="center"/>
    </xf>
    <xf numFmtId="166" fontId="44" fillId="0" borderId="0" xfId="0" applyNumberFormat="1" applyFont="1" applyBorder="1" applyAlignment="1">
      <alignment horizontal="left" vertical="center"/>
    </xf>
    <xf numFmtId="166" fontId="44" fillId="0" borderId="0" xfId="0" applyNumberFormat="1" applyFont="1" applyFill="1" applyBorder="1" applyAlignment="1">
      <alignment horizontal="right" vertical="center"/>
    </xf>
    <xf numFmtId="165" fontId="48" fillId="27" borderId="15" xfId="0" applyNumberFormat="1" applyFont="1" applyFill="1" applyBorder="1" applyAlignment="1">
      <alignment horizontal="center" vertical="top" wrapText="1"/>
    </xf>
    <xf numFmtId="165" fontId="49" fillId="0" borderId="15" xfId="0" applyNumberFormat="1" applyFont="1" applyBorder="1" applyAlignment="1">
      <alignment horizontal="center" vertical="top"/>
    </xf>
    <xf numFmtId="165" fontId="49" fillId="0" borderId="0" xfId="0" applyNumberFormat="1" applyFont="1" applyBorder="1" applyAlignment="1">
      <alignment horizontal="center" vertical="top"/>
    </xf>
    <xf numFmtId="165" fontId="44" fillId="0" borderId="0" xfId="0" applyNumberFormat="1" applyFont="1" applyBorder="1" applyAlignment="1">
      <alignment horizontal="center" vertical="top"/>
    </xf>
    <xf numFmtId="168" fontId="44" fillId="2" borderId="0" xfId="0" applyNumberFormat="1" applyFont="1" applyFill="1" applyBorder="1" applyAlignment="1">
      <alignment horizontal="center" vertical="top"/>
    </xf>
    <xf numFmtId="165" fontId="50" fillId="0" borderId="15" xfId="0" applyNumberFormat="1" applyFont="1" applyBorder="1" applyAlignment="1">
      <alignment horizontal="center" vertical="top"/>
    </xf>
    <xf numFmtId="166" fontId="44" fillId="0" borderId="0" xfId="0" applyNumberFormat="1" applyFont="1" applyAlignment="1">
      <alignment vertical="top"/>
    </xf>
    <xf numFmtId="166" fontId="41" fillId="0" borderId="0" xfId="0" applyNumberFormat="1" applyFont="1" applyAlignment="1">
      <alignment vertical="top"/>
    </xf>
    <xf numFmtId="164" fontId="44" fillId="0" borderId="15" xfId="0" applyFont="1" applyBorder="1" applyAlignment="1">
      <alignment horizontal="center" vertical="center"/>
    </xf>
    <xf numFmtId="166" fontId="44" fillId="0" borderId="15" xfId="0" applyNumberFormat="1" applyFont="1" applyBorder="1" applyAlignment="1">
      <alignment horizontal="right" vertical="center"/>
    </xf>
    <xf numFmtId="164" fontId="44" fillId="0" borderId="0" xfId="0" applyFont="1" applyBorder="1" applyAlignment="1">
      <alignment horizontal="center" vertical="center"/>
    </xf>
    <xf numFmtId="166" fontId="44" fillId="0" borderId="0" xfId="0" applyNumberFormat="1" applyFont="1" applyBorder="1" applyAlignment="1">
      <alignment horizontal="left" vertical="center" wrapText="1"/>
    </xf>
    <xf numFmtId="166" fontId="44" fillId="0" borderId="0" xfId="0" applyNumberFormat="1" applyFont="1" applyBorder="1" applyAlignment="1">
      <alignment horizontal="right" vertical="center"/>
    </xf>
    <xf numFmtId="164" fontId="41" fillId="0" borderId="15" xfId="0" applyFont="1" applyBorder="1" applyAlignment="1">
      <alignment horizontal="center" vertical="center"/>
    </xf>
    <xf numFmtId="164" fontId="41" fillId="0" borderId="0" xfId="0" applyFont="1" applyBorder="1" applyAlignment="1">
      <alignment horizontal="center" vertical="center"/>
    </xf>
    <xf numFmtId="164" fontId="41" fillId="27" borderId="0" xfId="0" applyFont="1" applyFill="1" applyAlignment="1">
      <alignment vertical="top"/>
    </xf>
    <xf numFmtId="165" fontId="41" fillId="0" borderId="15" xfId="0" applyNumberFormat="1" applyFont="1" applyFill="1" applyBorder="1" applyAlignment="1">
      <alignment horizontal="center" vertical="top"/>
    </xf>
    <xf numFmtId="164" fontId="41" fillId="0" borderId="15" xfId="0" applyFont="1" applyFill="1" applyBorder="1" applyAlignment="1">
      <alignment horizontal="justify" vertical="top" wrapText="1"/>
    </xf>
    <xf numFmtId="166" fontId="41" fillId="0" borderId="15" xfId="0" applyNumberFormat="1" applyFont="1" applyFill="1" applyBorder="1" applyAlignment="1">
      <alignment horizontal="right" vertical="top"/>
    </xf>
    <xf numFmtId="165" fontId="44" fillId="0" borderId="15" xfId="0" applyNumberFormat="1" applyFont="1" applyFill="1" applyBorder="1" applyAlignment="1">
      <alignment horizontal="center" vertical="top"/>
    </xf>
    <xf numFmtId="164" fontId="44" fillId="0" borderId="15" xfId="0" applyFont="1" applyFill="1" applyBorder="1" applyAlignment="1">
      <alignment horizontal="justify" vertical="top" wrapText="1"/>
    </xf>
    <xf numFmtId="166" fontId="44" fillId="0" borderId="15" xfId="0" applyNumberFormat="1" applyFont="1" applyFill="1" applyBorder="1" applyAlignment="1">
      <alignment horizontal="right" vertical="top"/>
    </xf>
    <xf numFmtId="165" fontId="44" fillId="0" borderId="15" xfId="0" applyNumberFormat="1" applyFont="1" applyBorder="1" applyAlignment="1">
      <alignment horizontal="center" vertical="top"/>
    </xf>
    <xf numFmtId="166" fontId="44" fillId="0" borderId="15" xfId="0" applyNumberFormat="1" applyFont="1" applyBorder="1" applyAlignment="1">
      <alignment horizontal="right" vertical="top"/>
    </xf>
    <xf numFmtId="165" fontId="41" fillId="27" borderId="15" xfId="0" applyNumberFormat="1" applyFont="1" applyFill="1" applyBorder="1" applyAlignment="1">
      <alignment horizontal="center" vertical="top"/>
    </xf>
    <xf numFmtId="164" fontId="41" fillId="0" borderId="15" xfId="0" applyFont="1" applyBorder="1" applyAlignment="1">
      <alignment horizontal="center" vertical="top"/>
    </xf>
    <xf numFmtId="164" fontId="44" fillId="0" borderId="15" xfId="0" applyFont="1" applyBorder="1" applyAlignment="1">
      <alignment horizontal="center" vertical="top"/>
    </xf>
    <xf numFmtId="164" fontId="41" fillId="0" borderId="0" xfId="0" applyFont="1" applyBorder="1" applyAlignment="1">
      <alignment horizontal="center" vertical="top"/>
    </xf>
    <xf numFmtId="164" fontId="44" fillId="0" borderId="0" xfId="0" applyFont="1" applyBorder="1" applyAlignment="1">
      <alignment horizontal="center" vertical="top"/>
    </xf>
    <xf numFmtId="165" fontId="41" fillId="0" borderId="15" xfId="0" applyNumberFormat="1" applyFont="1" applyFill="1" applyBorder="1" applyAlignment="1">
      <alignment horizontal="center" vertical="top"/>
    </xf>
    <xf numFmtId="164" fontId="41" fillId="0" borderId="15" xfId="0" applyFont="1" applyFill="1" applyBorder="1" applyAlignment="1">
      <alignment horizontal="justify" vertical="top" wrapText="1"/>
    </xf>
    <xf numFmtId="166" fontId="41" fillId="0" borderId="15" xfId="0" applyNumberFormat="1" applyFont="1" applyFill="1" applyBorder="1" applyAlignment="1">
      <alignment horizontal="right" vertical="top"/>
    </xf>
    <xf numFmtId="165" fontId="41" fillId="0" borderId="0" xfId="0" applyNumberFormat="1" applyFont="1" applyFill="1" applyBorder="1" applyAlignment="1">
      <alignment horizontal="center" vertical="top"/>
    </xf>
    <xf numFmtId="165" fontId="44" fillId="0" borderId="0" xfId="0" applyNumberFormat="1" applyFont="1" applyFill="1" applyBorder="1" applyAlignment="1">
      <alignment horizontal="center" vertical="top"/>
    </xf>
    <xf numFmtId="166" fontId="44" fillId="0" borderId="0" xfId="0" applyNumberFormat="1" applyFont="1" applyFill="1" applyBorder="1" applyAlignment="1">
      <alignment horizontal="right" vertical="top"/>
    </xf>
    <xf numFmtId="165" fontId="44" fillId="27" borderId="15" xfId="0" applyNumberFormat="1" applyFont="1" applyFill="1" applyBorder="1" applyAlignment="1">
      <alignment horizontal="center" vertical="top" wrapText="1"/>
    </xf>
    <xf numFmtId="165" fontId="44" fillId="27" borderId="15" xfId="0" applyNumberFormat="1" applyFont="1" applyFill="1" applyBorder="1" applyAlignment="1">
      <alignment horizontal="center" vertical="top" wrapText="1"/>
    </xf>
    <xf numFmtId="165" fontId="41" fillId="10" borderId="15" xfId="0" applyNumberFormat="1" applyFont="1" applyFill="1" applyBorder="1" applyAlignment="1">
      <alignment horizontal="right" vertical="top"/>
    </xf>
    <xf numFmtId="166" fontId="41" fillId="5" borderId="15" xfId="0" applyNumberFormat="1" applyFont="1" applyFill="1" applyBorder="1" applyAlignment="1">
      <alignment horizontal="center" vertical="top" wrapText="1"/>
    </xf>
    <xf numFmtId="168" fontId="41" fillId="5" borderId="15" xfId="0" applyNumberFormat="1" applyFont="1" applyFill="1" applyBorder="1" applyAlignment="1">
      <alignment horizontal="center" vertical="top"/>
    </xf>
    <xf numFmtId="166" fontId="44" fillId="0" borderId="0" xfId="0" applyNumberFormat="1" applyFont="1" applyAlignment="1">
      <alignment horizontal="right" vertical="top"/>
    </xf>
    <xf numFmtId="166" fontId="44" fillId="0" borderId="0" xfId="0" applyNumberFormat="1" applyFont="1" applyAlignment="1">
      <alignment horizontal="center" vertical="top"/>
    </xf>
    <xf numFmtId="170" fontId="44" fillId="0" borderId="0" xfId="0" applyNumberFormat="1" applyFont="1" applyAlignment="1">
      <alignment horizontal="right" vertical="top"/>
    </xf>
    <xf numFmtId="170" fontId="44" fillId="0" borderId="0" xfId="0" applyNumberFormat="1" applyFont="1" applyAlignment="1">
      <alignment horizontal="center" vertical="top"/>
    </xf>
    <xf numFmtId="164" fontId="36" fillId="0" borderId="0" xfId="0" applyFont="1" applyAlignment="1">
      <alignment vertical="top"/>
    </xf>
    <xf numFmtId="166" fontId="36" fillId="0" borderId="0" xfId="0" applyNumberFormat="1" applyFont="1" applyAlignment="1">
      <alignment vertical="top"/>
    </xf>
    <xf numFmtId="168" fontId="36" fillId="0" borderId="0" xfId="0" applyNumberFormat="1" applyFont="1" applyAlignment="1">
      <alignment vertical="top"/>
    </xf>
    <xf numFmtId="166" fontId="36" fillId="0" borderId="0" xfId="0" applyNumberFormat="1" applyFont="1" applyBorder="1" applyAlignment="1">
      <alignment horizontal="right" vertical="top" wrapText="1"/>
    </xf>
    <xf numFmtId="166" fontId="36" fillId="0" borderId="0" xfId="0" applyNumberFormat="1" applyFont="1" applyBorder="1" applyAlignment="1">
      <alignment horizontal="right" vertical="top" wrapText="1"/>
    </xf>
    <xf numFmtId="168" fontId="36" fillId="0" borderId="0" xfId="0" applyNumberFormat="1" applyFont="1" applyBorder="1" applyAlignment="1">
      <alignment horizontal="right" vertical="top" wrapText="1"/>
    </xf>
    <xf numFmtId="164" fontId="51" fillId="0" borderId="0" xfId="0" applyFont="1" applyBorder="1" applyAlignment="1">
      <alignment horizontal="center" vertical="center" wrapText="1"/>
    </xf>
    <xf numFmtId="164" fontId="52" fillId="0" borderId="0" xfId="0" applyFont="1" applyBorder="1" applyAlignment="1">
      <alignment horizontal="justify" vertical="top"/>
    </xf>
    <xf numFmtId="166" fontId="53" fillId="0" borderId="14" xfId="0" applyNumberFormat="1" applyFont="1" applyBorder="1" applyAlignment="1">
      <alignment horizontal="right" vertical="top"/>
    </xf>
    <xf numFmtId="164" fontId="54" fillId="17" borderId="16" xfId="0" applyFont="1" applyFill="1" applyBorder="1" applyAlignment="1">
      <alignment horizontal="center" vertical="center" wrapText="1"/>
    </xf>
    <xf numFmtId="164" fontId="41" fillId="17" borderId="17" xfId="0" applyFont="1" applyFill="1" applyBorder="1" applyAlignment="1">
      <alignment horizontal="center" vertical="center" wrapText="1"/>
    </xf>
    <xf numFmtId="164" fontId="41" fillId="17" borderId="17" xfId="0" applyFont="1" applyFill="1" applyBorder="1" applyAlignment="1">
      <alignment horizontal="center" vertical="center"/>
    </xf>
    <xf numFmtId="166" fontId="41" fillId="17" borderId="17" xfId="0" applyNumberFormat="1" applyFont="1" applyFill="1" applyBorder="1" applyAlignment="1">
      <alignment horizontal="center" vertical="top" wrapText="1"/>
    </xf>
    <xf numFmtId="166" fontId="41" fillId="17" borderId="18" xfId="0" applyNumberFormat="1" applyFont="1" applyFill="1" applyBorder="1" applyAlignment="1">
      <alignment horizontal="center" vertical="top" wrapText="1"/>
    </xf>
    <xf numFmtId="168" fontId="41" fillId="17" borderId="19" xfId="0" applyNumberFormat="1" applyFont="1" applyFill="1" applyBorder="1" applyAlignment="1">
      <alignment horizontal="center" vertical="top" wrapText="1"/>
    </xf>
    <xf numFmtId="164" fontId="55" fillId="0" borderId="0" xfId="0" applyFont="1" applyAlignment="1">
      <alignment vertical="top"/>
    </xf>
    <xf numFmtId="165" fontId="53" fillId="5" borderId="16" xfId="0" applyNumberFormat="1" applyFont="1" applyFill="1" applyBorder="1" applyAlignment="1">
      <alignment horizontal="center" vertical="top" wrapText="1"/>
    </xf>
    <xf numFmtId="164" fontId="53" fillId="5" borderId="17" xfId="0" applyFont="1" applyFill="1" applyBorder="1" applyAlignment="1">
      <alignment horizontal="center" vertical="top" wrapText="1"/>
    </xf>
    <xf numFmtId="166" fontId="53" fillId="5" borderId="17" xfId="0" applyNumberFormat="1" applyFont="1" applyFill="1" applyBorder="1" applyAlignment="1">
      <alignment horizontal="center" vertical="top" wrapText="1"/>
    </xf>
    <xf numFmtId="166" fontId="53" fillId="5" borderId="18" xfId="0" applyNumberFormat="1" applyFont="1" applyFill="1" applyBorder="1" applyAlignment="1">
      <alignment horizontal="center" vertical="top" wrapText="1"/>
    </xf>
    <xf numFmtId="168" fontId="53" fillId="5" borderId="20" xfId="0" applyNumberFormat="1" applyFont="1" applyFill="1" applyBorder="1" applyAlignment="1">
      <alignment horizontal="center" vertical="top" wrapText="1"/>
    </xf>
    <xf numFmtId="165" fontId="43" fillId="27" borderId="16" xfId="0" applyNumberFormat="1" applyFont="1" applyFill="1" applyBorder="1" applyAlignment="1">
      <alignment horizontal="center" vertical="top" wrapText="1"/>
    </xf>
    <xf numFmtId="164" fontId="53" fillId="27" borderId="17" xfId="0" applyFont="1" applyFill="1" applyBorder="1" applyAlignment="1">
      <alignment horizontal="center" vertical="top" wrapText="1"/>
    </xf>
    <xf numFmtId="164" fontId="43" fillId="27" borderId="17" xfId="0" applyFont="1" applyFill="1" applyBorder="1" applyAlignment="1">
      <alignment horizontal="center" vertical="top" wrapText="1"/>
    </xf>
    <xf numFmtId="166" fontId="43" fillId="27" borderId="17" xfId="0" applyNumberFormat="1" applyFont="1" applyFill="1" applyBorder="1" applyAlignment="1">
      <alignment horizontal="right" vertical="top" wrapText="1"/>
    </xf>
    <xf numFmtId="166" fontId="43" fillId="27" borderId="18" xfId="0" applyNumberFormat="1" applyFont="1" applyFill="1" applyBorder="1" applyAlignment="1">
      <alignment horizontal="right" vertical="top" wrapText="1"/>
    </xf>
    <xf numFmtId="168" fontId="43" fillId="27" borderId="20" xfId="0" applyNumberFormat="1" applyFont="1" applyFill="1" applyBorder="1" applyAlignment="1">
      <alignment horizontal="right" vertical="top" wrapText="1"/>
    </xf>
    <xf numFmtId="165" fontId="53" fillId="0" borderId="21" xfId="0" applyNumberFormat="1" applyFont="1" applyFill="1" applyBorder="1" applyAlignment="1">
      <alignment horizontal="center" vertical="top" wrapText="1"/>
    </xf>
    <xf numFmtId="164" fontId="43" fillId="0" borderId="22" xfId="0" applyFont="1" applyFill="1" applyBorder="1" applyAlignment="1">
      <alignment horizontal="center" vertical="top" wrapText="1"/>
    </xf>
    <xf numFmtId="164" fontId="53" fillId="0" borderId="22" xfId="0" applyFont="1" applyFill="1" applyBorder="1" applyAlignment="1">
      <alignment horizontal="center" vertical="top" wrapText="1"/>
    </xf>
    <xf numFmtId="164" fontId="43" fillId="0" borderId="22" xfId="0" applyFont="1" applyFill="1" applyBorder="1" applyAlignment="1">
      <alignment horizontal="justify" vertical="top" wrapText="1"/>
    </xf>
    <xf numFmtId="166" fontId="43" fillId="0" borderId="22" xfId="0" applyNumberFormat="1" applyFont="1" applyFill="1" applyBorder="1" applyAlignment="1">
      <alignment horizontal="right" vertical="top" wrapText="1"/>
    </xf>
    <xf numFmtId="168" fontId="43" fillId="2" borderId="20" xfId="0" applyNumberFormat="1" applyFont="1" applyFill="1" applyBorder="1" applyAlignment="1">
      <alignment horizontal="right" vertical="top" wrapText="1"/>
    </xf>
    <xf numFmtId="165" fontId="53" fillId="0" borderId="23" xfId="0" applyNumberFormat="1" applyFont="1" applyFill="1" applyBorder="1" applyAlignment="1">
      <alignment horizontal="center" vertical="top" wrapText="1"/>
    </xf>
    <xf numFmtId="164" fontId="36" fillId="0" borderId="24" xfId="0" applyFont="1" applyFill="1" applyBorder="1" applyAlignment="1">
      <alignment horizontal="center" vertical="top" wrapText="1"/>
    </xf>
    <xf numFmtId="164" fontId="36" fillId="0" borderId="24" xfId="0" applyFont="1" applyFill="1" applyBorder="1" applyAlignment="1">
      <alignment horizontal="justify" vertical="top" wrapText="1"/>
    </xf>
    <xf numFmtId="166" fontId="36" fillId="0" borderId="24" xfId="0" applyNumberFormat="1" applyFont="1" applyFill="1" applyBorder="1" applyAlignment="1">
      <alignment horizontal="right" vertical="top" wrapText="1"/>
    </xf>
    <xf numFmtId="166" fontId="36" fillId="0" borderId="25" xfId="0" applyNumberFormat="1" applyFont="1" applyFill="1" applyBorder="1" applyAlignment="1">
      <alignment horizontal="right" vertical="top" wrapText="1"/>
    </xf>
    <xf numFmtId="164" fontId="43" fillId="27" borderId="16" xfId="0" applyFont="1" applyFill="1" applyBorder="1" applyAlignment="1">
      <alignment horizontal="center" vertical="top"/>
    </xf>
    <xf numFmtId="164" fontId="43" fillId="27" borderId="17" xfId="0" applyFont="1" applyFill="1" applyBorder="1" applyAlignment="1">
      <alignment horizontal="center" vertical="top"/>
    </xf>
    <xf numFmtId="164" fontId="43" fillId="27" borderId="17" xfId="0" applyFont="1" applyFill="1" applyBorder="1" applyAlignment="1">
      <alignment horizontal="center" vertical="top" wrapText="1"/>
    </xf>
    <xf numFmtId="166" fontId="43" fillId="27" borderId="17" xfId="0" applyNumberFormat="1" applyFont="1" applyFill="1" applyBorder="1" applyAlignment="1">
      <alignment horizontal="right" vertical="top"/>
    </xf>
    <xf numFmtId="166" fontId="43" fillId="27" borderId="18" xfId="0" applyNumberFormat="1" applyFont="1" applyFill="1" applyBorder="1" applyAlignment="1">
      <alignment horizontal="right" vertical="top"/>
    </xf>
    <xf numFmtId="164" fontId="43" fillId="0" borderId="21" xfId="0" applyFont="1" applyBorder="1" applyAlignment="1">
      <alignment horizontal="center" vertical="top"/>
    </xf>
    <xf numFmtId="164" fontId="43" fillId="0" borderId="22" xfId="0" applyFont="1" applyBorder="1" applyAlignment="1">
      <alignment horizontal="center" vertical="top"/>
    </xf>
    <xf numFmtId="164" fontId="36" fillId="0" borderId="22" xfId="0" applyFont="1" applyBorder="1" applyAlignment="1">
      <alignment horizontal="center" vertical="top"/>
    </xf>
    <xf numFmtId="164" fontId="43" fillId="0" borderId="22" xfId="0" applyFont="1" applyBorder="1" applyAlignment="1">
      <alignment vertical="top" wrapText="1"/>
    </xf>
    <xf numFmtId="166" fontId="43" fillId="0" borderId="22" xfId="0" applyNumberFormat="1" applyFont="1" applyBorder="1" applyAlignment="1">
      <alignment horizontal="right" vertical="top"/>
    </xf>
    <xf numFmtId="166" fontId="43" fillId="0" borderId="26" xfId="0" applyNumberFormat="1" applyFont="1" applyBorder="1" applyAlignment="1">
      <alignment horizontal="right" vertical="top"/>
    </xf>
    <xf numFmtId="164" fontId="43" fillId="0" borderId="23" xfId="0" applyFont="1" applyBorder="1" applyAlignment="1">
      <alignment horizontal="center" vertical="top"/>
    </xf>
    <xf numFmtId="164" fontId="36" fillId="0" borderId="24" xfId="0" applyFont="1" applyBorder="1" applyAlignment="1">
      <alignment horizontal="center" vertical="top"/>
    </xf>
    <xf numFmtId="164" fontId="36" fillId="0" borderId="24" xfId="0" applyFont="1" applyBorder="1" applyAlignment="1">
      <alignment vertical="top" wrapText="1"/>
    </xf>
    <xf numFmtId="166" fontId="36" fillId="0" borderId="24" xfId="0" applyNumberFormat="1" applyFont="1" applyBorder="1" applyAlignment="1">
      <alignment horizontal="right" vertical="top"/>
    </xf>
    <xf numFmtId="166" fontId="36" fillId="0" borderId="25" xfId="0" applyNumberFormat="1" applyFont="1" applyBorder="1" applyAlignment="1">
      <alignment horizontal="right" vertical="top"/>
    </xf>
    <xf numFmtId="164" fontId="43" fillId="0" borderId="27" xfId="0" applyFont="1" applyBorder="1" applyAlignment="1">
      <alignment horizontal="center" vertical="top"/>
    </xf>
    <xf numFmtId="164" fontId="36" fillId="0" borderId="15" xfId="0" applyFont="1" applyBorder="1" applyAlignment="1">
      <alignment horizontal="center" vertical="top"/>
    </xf>
    <xf numFmtId="166" fontId="36" fillId="0" borderId="15" xfId="0" applyNumberFormat="1" applyFont="1" applyBorder="1" applyAlignment="1">
      <alignment horizontal="right" vertical="top"/>
    </xf>
    <xf numFmtId="166" fontId="36" fillId="0" borderId="28" xfId="0" applyNumberFormat="1" applyFont="1" applyBorder="1" applyAlignment="1">
      <alignment horizontal="right" vertical="top"/>
    </xf>
    <xf numFmtId="164" fontId="43" fillId="0" borderId="15" xfId="0" applyFont="1" applyBorder="1" applyAlignment="1">
      <alignment horizontal="center" vertical="top"/>
    </xf>
    <xf numFmtId="164" fontId="43" fillId="0" borderId="15" xfId="0" applyFont="1" applyBorder="1" applyAlignment="1">
      <alignment vertical="top" wrapText="1"/>
    </xf>
    <xf numFmtId="166" fontId="43" fillId="0" borderId="15" xfId="0" applyNumberFormat="1" applyFont="1" applyBorder="1" applyAlignment="1">
      <alignment horizontal="right" vertical="top"/>
    </xf>
    <xf numFmtId="166" fontId="43" fillId="0" borderId="28" xfId="0" applyNumberFormat="1" applyFont="1" applyBorder="1" applyAlignment="1">
      <alignment horizontal="right" vertical="top"/>
    </xf>
    <xf numFmtId="164" fontId="43" fillId="0" borderId="27" xfId="0" applyFont="1" applyBorder="1" applyAlignment="1">
      <alignment horizontal="center" vertical="top"/>
    </xf>
    <xf numFmtId="164" fontId="47" fillId="0" borderId="15" xfId="0" applyFont="1" applyBorder="1" applyAlignment="1">
      <alignment vertical="top" wrapText="1"/>
    </xf>
    <xf numFmtId="164" fontId="43" fillId="0" borderId="15" xfId="0" applyFont="1" applyBorder="1" applyAlignment="1">
      <alignment horizontal="justify" vertical="top" wrapText="1"/>
    </xf>
    <xf numFmtId="164" fontId="36" fillId="0" borderId="23" xfId="0" applyFont="1" applyBorder="1" applyAlignment="1">
      <alignment horizontal="center" vertical="top"/>
    </xf>
    <xf numFmtId="164" fontId="48" fillId="0" borderId="24" xfId="0" applyFont="1" applyBorder="1" applyAlignment="1">
      <alignment vertical="top" wrapText="1"/>
    </xf>
    <xf numFmtId="166" fontId="36" fillId="0" borderId="29" xfId="0" applyNumberFormat="1" applyFont="1" applyBorder="1" applyAlignment="1">
      <alignment horizontal="right" vertical="top"/>
    </xf>
    <xf numFmtId="164" fontId="43" fillId="10" borderId="30" xfId="0" applyFont="1" applyFill="1" applyBorder="1" applyAlignment="1">
      <alignment horizontal="right" vertical="top"/>
    </xf>
    <xf numFmtId="166" fontId="38" fillId="5" borderId="31" xfId="0" applyNumberFormat="1" applyFont="1" applyFill="1" applyBorder="1" applyAlignment="1">
      <alignment vertical="top"/>
    </xf>
    <xf numFmtId="166" fontId="38" fillId="5" borderId="32" xfId="0" applyNumberFormat="1" applyFont="1" applyFill="1" applyBorder="1" applyAlignment="1">
      <alignment vertical="top"/>
    </xf>
    <xf numFmtId="168" fontId="43" fillId="5" borderId="20" xfId="0" applyNumberFormat="1" applyFont="1" applyFill="1" applyBorder="1" applyAlignment="1">
      <alignment horizontal="right" vertical="top" wrapText="1"/>
    </xf>
    <xf numFmtId="164" fontId="36" fillId="0" borderId="33" xfId="0" applyFont="1" applyBorder="1" applyAlignment="1">
      <alignment vertical="top"/>
    </xf>
    <xf numFmtId="164" fontId="44" fillId="0" borderId="0" xfId="0" applyFont="1" applyAlignment="1">
      <alignment vertical="center"/>
    </xf>
    <xf numFmtId="164" fontId="44" fillId="0" borderId="0" xfId="0" applyFont="1" applyAlignment="1">
      <alignment/>
    </xf>
    <xf numFmtId="164" fontId="44" fillId="0" borderId="0" xfId="0" applyFont="1" applyBorder="1" applyAlignment="1">
      <alignment horizontal="right" vertical="top" wrapText="1"/>
    </xf>
    <xf numFmtId="164" fontId="44" fillId="0" borderId="0" xfId="0" applyFont="1" applyAlignment="1">
      <alignment horizontal="right" vertical="top" wrapText="1"/>
    </xf>
    <xf numFmtId="164" fontId="41" fillId="0" borderId="0" xfId="0" applyFont="1" applyBorder="1" applyAlignment="1">
      <alignment horizontal="center" vertical="center" wrapText="1"/>
    </xf>
    <xf numFmtId="164" fontId="45" fillId="0" borderId="0" xfId="0" applyFont="1" applyBorder="1" applyAlignment="1">
      <alignment horizontal="justify" vertical="center" wrapText="1"/>
    </xf>
    <xf numFmtId="164" fontId="46" fillId="0" borderId="14" xfId="0" applyFont="1" applyBorder="1" applyAlignment="1">
      <alignment horizontal="right"/>
    </xf>
    <xf numFmtId="164" fontId="56" fillId="0" borderId="0" xfId="0" applyFont="1" applyAlignment="1">
      <alignment horizontal="right"/>
    </xf>
    <xf numFmtId="164" fontId="41" fillId="17" borderId="16" xfId="0" applyFont="1" applyFill="1" applyBorder="1" applyAlignment="1">
      <alignment horizontal="center" vertical="center" wrapText="1"/>
    </xf>
    <xf numFmtId="164" fontId="41" fillId="17" borderId="17" xfId="0" applyFont="1" applyFill="1" applyBorder="1" applyAlignment="1">
      <alignment horizontal="center" vertical="top" wrapText="1"/>
    </xf>
    <xf numFmtId="164" fontId="41" fillId="17" borderId="18" xfId="0" applyFont="1" applyFill="1" applyBorder="1" applyAlignment="1">
      <alignment horizontal="center" vertical="top" wrapText="1"/>
    </xf>
    <xf numFmtId="164" fontId="41" fillId="17" borderId="19" xfId="0" applyFont="1" applyFill="1" applyBorder="1" applyAlignment="1">
      <alignment horizontal="center" vertical="top" wrapText="1"/>
    </xf>
    <xf numFmtId="164" fontId="41" fillId="2" borderId="0" xfId="0" applyFont="1" applyFill="1" applyBorder="1" applyAlignment="1">
      <alignment horizontal="center" vertical="top" wrapText="1"/>
    </xf>
    <xf numFmtId="164" fontId="44" fillId="5" borderId="16" xfId="0" applyFont="1" applyFill="1" applyBorder="1" applyAlignment="1">
      <alignment horizontal="center" vertical="center" wrapText="1"/>
    </xf>
    <xf numFmtId="164" fontId="44" fillId="5" borderId="17" xfId="0" applyFont="1" applyFill="1" applyBorder="1" applyAlignment="1">
      <alignment horizontal="center" vertical="center" wrapText="1"/>
    </xf>
    <xf numFmtId="164" fontId="44" fillId="5" borderId="17" xfId="0" applyFont="1" applyFill="1" applyBorder="1" applyAlignment="1">
      <alignment horizontal="center" vertical="center"/>
    </xf>
    <xf numFmtId="164" fontId="44" fillId="5" borderId="17" xfId="0" applyFont="1" applyFill="1" applyBorder="1" applyAlignment="1">
      <alignment horizontal="center" vertical="top" wrapText="1"/>
    </xf>
    <xf numFmtId="164" fontId="44" fillId="5" borderId="18" xfId="0" applyFont="1" applyFill="1" applyBorder="1" applyAlignment="1">
      <alignment horizontal="center" vertical="top" wrapText="1"/>
    </xf>
    <xf numFmtId="164" fontId="44" fillId="5" borderId="20" xfId="0" applyFont="1" applyFill="1" applyBorder="1" applyAlignment="1">
      <alignment horizontal="center" vertical="top" wrapText="1"/>
    </xf>
    <xf numFmtId="164" fontId="41" fillId="27" borderId="16" xfId="0" applyFont="1" applyFill="1" applyBorder="1" applyAlignment="1">
      <alignment horizontal="center" vertical="top"/>
    </xf>
    <xf numFmtId="164" fontId="41" fillId="27" borderId="17" xfId="0" applyFont="1" applyFill="1" applyBorder="1" applyAlignment="1">
      <alignment horizontal="center" vertical="top"/>
    </xf>
    <xf numFmtId="164" fontId="41" fillId="27" borderId="17" xfId="0" applyFont="1" applyFill="1" applyBorder="1" applyAlignment="1">
      <alignment horizontal="center" vertical="top" wrapText="1"/>
    </xf>
    <xf numFmtId="166" fontId="41" fillId="27" borderId="17" xfId="0" applyNumberFormat="1" applyFont="1" applyFill="1" applyBorder="1" applyAlignment="1">
      <alignment horizontal="right" vertical="top"/>
    </xf>
    <xf numFmtId="164" fontId="41" fillId="27" borderId="18" xfId="0" applyFont="1" applyFill="1" applyBorder="1" applyAlignment="1">
      <alignment horizontal="right" vertical="top"/>
    </xf>
    <xf numFmtId="164" fontId="41" fillId="27" borderId="20" xfId="0" applyFont="1" applyFill="1" applyBorder="1" applyAlignment="1">
      <alignment horizontal="right" vertical="top"/>
    </xf>
    <xf numFmtId="164" fontId="41" fillId="2" borderId="0" xfId="0" applyFont="1" applyFill="1" applyBorder="1" applyAlignment="1">
      <alignment horizontal="center" vertical="top"/>
    </xf>
    <xf numFmtId="164" fontId="41" fillId="0" borderId="21" xfId="0" applyFont="1" applyBorder="1" applyAlignment="1">
      <alignment horizontal="center" vertical="top"/>
    </xf>
    <xf numFmtId="164" fontId="41" fillId="0" borderId="22" xfId="0" applyFont="1" applyBorder="1" applyAlignment="1">
      <alignment horizontal="center" vertical="top"/>
    </xf>
    <xf numFmtId="164" fontId="41" fillId="0" borderId="22" xfId="0" applyFont="1" applyBorder="1" applyAlignment="1">
      <alignment vertical="top" wrapText="1"/>
    </xf>
    <xf numFmtId="166" fontId="41" fillId="0" borderId="22" xfId="0" applyNumberFormat="1" applyFont="1" applyBorder="1" applyAlignment="1">
      <alignment horizontal="right" vertical="top"/>
    </xf>
    <xf numFmtId="164" fontId="41" fillId="0" borderId="26" xfId="0" applyFont="1" applyBorder="1" applyAlignment="1">
      <alignment horizontal="right" vertical="top"/>
    </xf>
    <xf numFmtId="164" fontId="41" fillId="0" borderId="34" xfId="0" applyFont="1" applyBorder="1" applyAlignment="1">
      <alignment horizontal="right" vertical="top"/>
    </xf>
    <xf numFmtId="164" fontId="44" fillId="2" borderId="0" xfId="0" applyFont="1" applyFill="1" applyBorder="1" applyAlignment="1">
      <alignment horizontal="center" vertical="top"/>
    </xf>
    <xf numFmtId="164" fontId="44" fillId="2" borderId="0" xfId="0" applyFont="1" applyFill="1" applyBorder="1" applyAlignment="1">
      <alignment vertical="top" wrapText="1"/>
    </xf>
    <xf numFmtId="164" fontId="41" fillId="0" borderId="27" xfId="0" applyFont="1" applyBorder="1" applyAlignment="1">
      <alignment horizontal="center" vertical="top"/>
    </xf>
    <xf numFmtId="164" fontId="44" fillId="0" borderId="15" xfId="0" applyFont="1" applyBorder="1" applyAlignment="1">
      <alignment vertical="top" wrapText="1"/>
    </xf>
    <xf numFmtId="164" fontId="44" fillId="0" borderId="28" xfId="0" applyFont="1" applyBorder="1" applyAlignment="1">
      <alignment horizontal="right" vertical="top"/>
    </xf>
    <xf numFmtId="164" fontId="44" fillId="0" borderId="35" xfId="0" applyFont="1" applyBorder="1" applyAlignment="1">
      <alignment horizontal="right" vertical="top"/>
    </xf>
    <xf numFmtId="164" fontId="41" fillId="17" borderId="30" xfId="0" applyFont="1" applyFill="1" applyBorder="1" applyAlignment="1">
      <alignment horizontal="right" vertical="center"/>
    </xf>
    <xf numFmtId="166" fontId="41" fillId="5" borderId="31" xfId="0" applyNumberFormat="1" applyFont="1" applyFill="1" applyBorder="1" applyAlignment="1">
      <alignment horizontal="center" vertical="center"/>
    </xf>
    <xf numFmtId="166" fontId="41" fillId="5" borderId="32" xfId="0" applyNumberFormat="1" applyFont="1" applyFill="1" applyBorder="1" applyAlignment="1">
      <alignment horizontal="center" vertical="center"/>
    </xf>
    <xf numFmtId="166" fontId="41" fillId="5" borderId="36" xfId="0" applyNumberFormat="1" applyFont="1" applyFill="1" applyBorder="1" applyAlignment="1">
      <alignment horizontal="center" vertical="center"/>
    </xf>
    <xf numFmtId="164" fontId="41" fillId="2" borderId="0" xfId="0" applyFont="1" applyFill="1" applyBorder="1" applyAlignment="1">
      <alignment vertical="center"/>
    </xf>
    <xf numFmtId="164" fontId="41" fillId="0" borderId="0" xfId="0" applyFont="1" applyAlignment="1">
      <alignment/>
    </xf>
    <xf numFmtId="164" fontId="46" fillId="0" borderId="0" xfId="0" applyFont="1" applyAlignment="1">
      <alignment vertical="center"/>
    </xf>
    <xf numFmtId="165" fontId="36" fillId="2" borderId="37" xfId="0" applyNumberFormat="1" applyFont="1" applyFill="1" applyBorder="1" applyAlignment="1">
      <alignment vertical="top"/>
    </xf>
    <xf numFmtId="165" fontId="36" fillId="2" borderId="0" xfId="0" applyNumberFormat="1" applyFont="1" applyFill="1" applyBorder="1" applyAlignment="1">
      <alignment vertical="top"/>
    </xf>
    <xf numFmtId="164" fontId="36" fillId="2" borderId="0" xfId="0" applyFont="1" applyFill="1" applyBorder="1" applyAlignment="1">
      <alignment vertical="top"/>
    </xf>
    <xf numFmtId="164" fontId="36" fillId="2" borderId="0" xfId="0" applyFont="1" applyFill="1" applyBorder="1" applyAlignment="1">
      <alignment horizontal="left" vertical="top"/>
    </xf>
    <xf numFmtId="166" fontId="36" fillId="2" borderId="0" xfId="0" applyNumberFormat="1" applyFont="1" applyFill="1" applyBorder="1" applyAlignment="1">
      <alignment vertical="top"/>
    </xf>
    <xf numFmtId="168" fontId="36" fillId="2" borderId="0" xfId="0" applyNumberFormat="1" applyFont="1" applyFill="1" applyBorder="1" applyAlignment="1">
      <alignment horizontal="center" vertical="top"/>
    </xf>
    <xf numFmtId="165" fontId="43" fillId="2" borderId="0" xfId="0" applyNumberFormat="1" applyFont="1" applyFill="1" applyBorder="1" applyAlignment="1">
      <alignment horizontal="center" vertical="top" wrapText="1"/>
    </xf>
    <xf numFmtId="164" fontId="42" fillId="0" borderId="0" xfId="0" applyFont="1" applyAlignment="1">
      <alignment/>
    </xf>
    <xf numFmtId="165" fontId="36" fillId="2" borderId="0" xfId="0" applyNumberFormat="1" applyFont="1" applyFill="1" applyBorder="1" applyAlignment="1">
      <alignment horizontal="right" vertical="top" wrapText="1"/>
    </xf>
    <xf numFmtId="164" fontId="43" fillId="2" borderId="0" xfId="0" applyFont="1" applyFill="1" applyBorder="1" applyAlignment="1">
      <alignment vertical="top"/>
    </xf>
    <xf numFmtId="164" fontId="43" fillId="2" borderId="33" xfId="0" applyFont="1" applyFill="1" applyBorder="1" applyAlignment="1">
      <alignment vertical="top"/>
    </xf>
    <xf numFmtId="165" fontId="39" fillId="2" borderId="0" xfId="0" applyNumberFormat="1" applyFont="1" applyFill="1" applyBorder="1" applyAlignment="1">
      <alignment horizontal="justify" vertical="top" wrapText="1"/>
    </xf>
    <xf numFmtId="168" fontId="40" fillId="2" borderId="0" xfId="0" applyNumberFormat="1" applyFont="1" applyFill="1" applyBorder="1" applyAlignment="1">
      <alignment horizontal="center" vertical="top" wrapText="1"/>
    </xf>
    <xf numFmtId="165" fontId="36" fillId="2" borderId="0" xfId="0" applyNumberFormat="1" applyFont="1" applyFill="1" applyBorder="1" applyAlignment="1">
      <alignment horizontal="center" vertical="top" wrapText="1"/>
    </xf>
    <xf numFmtId="166" fontId="40" fillId="2" borderId="14" xfId="0" applyNumberFormat="1" applyFont="1" applyFill="1" applyBorder="1" applyAlignment="1">
      <alignment horizontal="right" vertical="top" wrapText="1"/>
    </xf>
    <xf numFmtId="165" fontId="43" fillId="10" borderId="16" xfId="0" applyNumberFormat="1" applyFont="1" applyFill="1" applyBorder="1" applyAlignment="1">
      <alignment horizontal="center" vertical="top" wrapText="1"/>
    </xf>
    <xf numFmtId="165" fontId="43" fillId="10" borderId="17" xfId="0" applyNumberFormat="1" applyFont="1" applyFill="1" applyBorder="1" applyAlignment="1">
      <alignment horizontal="center" vertical="top" wrapText="1"/>
    </xf>
    <xf numFmtId="164" fontId="43" fillId="10" borderId="17" xfId="0" applyFont="1" applyFill="1" applyBorder="1" applyAlignment="1">
      <alignment horizontal="center" vertical="top" wrapText="1"/>
    </xf>
    <xf numFmtId="166" fontId="43" fillId="10" borderId="17" xfId="0" applyNumberFormat="1" applyFont="1" applyFill="1" applyBorder="1" applyAlignment="1">
      <alignment horizontal="center" vertical="top" wrapText="1"/>
    </xf>
    <xf numFmtId="166" fontId="43" fillId="10" borderId="38" xfId="0" applyNumberFormat="1" applyFont="1" applyFill="1" applyBorder="1" applyAlignment="1">
      <alignment horizontal="center" vertical="top"/>
    </xf>
    <xf numFmtId="168" fontId="36" fillId="10" borderId="19" xfId="0" applyNumberFormat="1" applyFont="1" applyFill="1" applyBorder="1" applyAlignment="1">
      <alignment horizontal="center" vertical="top"/>
    </xf>
    <xf numFmtId="164" fontId="39" fillId="2" borderId="0" xfId="0" applyFont="1" applyFill="1" applyBorder="1" applyAlignment="1">
      <alignment horizontal="center" vertical="top"/>
    </xf>
    <xf numFmtId="165" fontId="39" fillId="5" borderId="15" xfId="0" applyNumberFormat="1" applyFont="1" applyFill="1" applyBorder="1" applyAlignment="1">
      <alignment horizontal="center" vertical="top" wrapText="1"/>
    </xf>
    <xf numFmtId="164" fontId="39" fillId="5" borderId="15" xfId="0" applyFont="1" applyFill="1" applyBorder="1" applyAlignment="1">
      <alignment horizontal="center" vertical="top" wrapText="1"/>
    </xf>
    <xf numFmtId="166" fontId="39" fillId="5" borderId="15" xfId="0" applyNumberFormat="1" applyFont="1" applyFill="1" applyBorder="1" applyAlignment="1">
      <alignment horizontal="center" vertical="top" wrapText="1"/>
    </xf>
    <xf numFmtId="166" fontId="36" fillId="5" borderId="15" xfId="0" applyNumberFormat="1" applyFont="1" applyFill="1" applyBorder="1" applyAlignment="1">
      <alignment horizontal="center" vertical="top"/>
    </xf>
    <xf numFmtId="170" fontId="40" fillId="5" borderId="15" xfId="0" applyNumberFormat="1" applyFont="1" applyFill="1" applyBorder="1" applyAlignment="1">
      <alignment horizontal="center" vertical="top"/>
    </xf>
    <xf numFmtId="164" fontId="36" fillId="2" borderId="0" xfId="0" applyFont="1" applyFill="1" applyBorder="1" applyAlignment="1">
      <alignment horizontal="center" vertical="top"/>
    </xf>
    <xf numFmtId="164" fontId="43" fillId="27" borderId="15" xfId="0" applyFont="1" applyFill="1" applyBorder="1" applyAlignment="1">
      <alignment horizontal="center" vertical="top"/>
    </xf>
    <xf numFmtId="164" fontId="43" fillId="27" borderId="15" xfId="0" applyFont="1" applyFill="1" applyBorder="1" applyAlignment="1">
      <alignment horizontal="center" vertical="top" wrapText="1"/>
    </xf>
    <xf numFmtId="166" fontId="43" fillId="27" borderId="15" xfId="0" applyNumberFormat="1" applyFont="1" applyFill="1" applyBorder="1" applyAlignment="1">
      <alignment horizontal="right" vertical="top"/>
    </xf>
    <xf numFmtId="166" fontId="43" fillId="27" borderId="15" xfId="0" applyNumberFormat="1" applyFont="1" applyFill="1" applyBorder="1" applyAlignment="1">
      <alignment vertical="top"/>
    </xf>
    <xf numFmtId="168" fontId="43" fillId="27" borderId="15" xfId="0" applyNumberFormat="1" applyFont="1" applyFill="1" applyBorder="1" applyAlignment="1">
      <alignment horizontal="center" vertical="top"/>
    </xf>
    <xf numFmtId="164" fontId="43" fillId="0" borderId="15" xfId="0" applyFont="1" applyBorder="1" applyAlignment="1">
      <alignment horizontal="center" vertical="top"/>
    </xf>
    <xf numFmtId="164" fontId="43" fillId="0" borderId="15" xfId="0" applyFont="1" applyBorder="1" applyAlignment="1">
      <alignment horizontal="justify" vertical="top" wrapText="1"/>
    </xf>
    <xf numFmtId="166" fontId="43" fillId="0" borderId="15" xfId="0" applyNumberFormat="1" applyFont="1" applyBorder="1" applyAlignment="1">
      <alignment horizontal="right" vertical="top"/>
    </xf>
    <xf numFmtId="166" fontId="43" fillId="2" borderId="15" xfId="0" applyNumberFormat="1" applyFont="1" applyFill="1" applyBorder="1" applyAlignment="1">
      <alignment vertical="top"/>
    </xf>
    <xf numFmtId="164" fontId="57" fillId="0" borderId="15" xfId="0" applyFont="1" applyBorder="1" applyAlignment="1">
      <alignment vertical="top" wrapText="1"/>
    </xf>
    <xf numFmtId="164" fontId="36" fillId="0" borderId="15" xfId="0" applyFont="1" applyBorder="1" applyAlignment="1">
      <alignment horizontal="center" vertical="top" wrapText="1"/>
    </xf>
    <xf numFmtId="166" fontId="36" fillId="2" borderId="15" xfId="0" applyNumberFormat="1" applyFont="1" applyFill="1" applyBorder="1" applyAlignment="1">
      <alignment vertical="top"/>
    </xf>
    <xf numFmtId="164" fontId="43" fillId="0" borderId="15" xfId="0" applyFont="1" applyBorder="1" applyAlignment="1">
      <alignment vertical="top" wrapText="1"/>
    </xf>
    <xf numFmtId="164" fontId="43" fillId="0" borderId="15" xfId="0" applyFont="1" applyBorder="1" applyAlignment="1">
      <alignment vertical="top"/>
    </xf>
    <xf numFmtId="166" fontId="43" fillId="2" borderId="15" xfId="0" applyNumberFormat="1" applyFont="1" applyFill="1" applyBorder="1" applyAlignment="1">
      <alignment horizontal="right" vertical="top"/>
    </xf>
    <xf numFmtId="164" fontId="36" fillId="2" borderId="15" xfId="0" applyFont="1" applyFill="1" applyBorder="1" applyAlignment="1">
      <alignment horizontal="center" vertical="top"/>
    </xf>
    <xf numFmtId="164" fontId="36" fillId="2" borderId="15" xfId="0" applyFont="1" applyFill="1" applyBorder="1" applyAlignment="1">
      <alignment horizontal="left" vertical="top" wrapText="1"/>
    </xf>
    <xf numFmtId="166" fontId="36" fillId="2" borderId="15" xfId="0" applyNumberFormat="1" applyFont="1" applyFill="1" applyBorder="1" applyAlignment="1">
      <alignment horizontal="right" vertical="top"/>
    </xf>
    <xf numFmtId="164" fontId="43" fillId="2" borderId="15" xfId="0" applyFont="1" applyFill="1" applyBorder="1" applyAlignment="1">
      <alignment horizontal="center" vertical="top"/>
    </xf>
    <xf numFmtId="164" fontId="43" fillId="2" borderId="15" xfId="0" applyFont="1" applyFill="1" applyBorder="1" applyAlignment="1">
      <alignment horizontal="left" vertical="top" wrapText="1"/>
    </xf>
    <xf numFmtId="164" fontId="43" fillId="2" borderId="0" xfId="0" applyFont="1" applyFill="1" applyBorder="1" applyAlignment="1">
      <alignment horizontal="center" vertical="top"/>
    </xf>
    <xf numFmtId="164" fontId="43" fillId="2" borderId="0" xfId="0" applyFont="1" applyFill="1" applyBorder="1" applyAlignment="1">
      <alignment horizontal="left" vertical="top" wrapText="1"/>
    </xf>
    <xf numFmtId="166" fontId="43" fillId="2" borderId="0" xfId="0" applyNumberFormat="1" applyFont="1" applyFill="1" applyBorder="1" applyAlignment="1">
      <alignment horizontal="right" vertical="top"/>
    </xf>
    <xf numFmtId="164" fontId="36" fillId="0" borderId="0" xfId="0" applyFont="1" applyBorder="1" applyAlignment="1">
      <alignment vertical="top" wrapText="1"/>
    </xf>
    <xf numFmtId="166" fontId="36" fillId="0" borderId="0" xfId="0" applyNumberFormat="1" applyFont="1" applyBorder="1" applyAlignment="1">
      <alignment horizontal="right" vertical="top"/>
    </xf>
    <xf numFmtId="166" fontId="36" fillId="2" borderId="0" xfId="0" applyNumberFormat="1" applyFont="1" applyFill="1" applyBorder="1" applyAlignment="1">
      <alignment horizontal="right" vertical="top"/>
    </xf>
    <xf numFmtId="164" fontId="43" fillId="0" borderId="0" xfId="0" applyFont="1" applyBorder="1" applyAlignment="1">
      <alignment horizontal="center" vertical="top"/>
    </xf>
    <xf numFmtId="164" fontId="36" fillId="0" borderId="0" xfId="0" applyFont="1" applyBorder="1" applyAlignment="1">
      <alignment horizontal="center" vertical="top"/>
    </xf>
    <xf numFmtId="164" fontId="40" fillId="2" borderId="0" xfId="0" applyFont="1" applyFill="1" applyBorder="1" applyAlignment="1">
      <alignment vertical="top"/>
    </xf>
    <xf numFmtId="164" fontId="38" fillId="27" borderId="15" xfId="0" applyFont="1" applyFill="1" applyBorder="1" applyAlignment="1">
      <alignment horizontal="center" vertical="top" wrapText="1"/>
    </xf>
    <xf numFmtId="166" fontId="43" fillId="27" borderId="15" xfId="0" applyNumberFormat="1" applyFont="1" applyFill="1" applyBorder="1" applyAlignment="1">
      <alignment horizontal="right" vertical="top" wrapText="1"/>
    </xf>
    <xf numFmtId="164" fontId="43" fillId="0" borderId="15" xfId="0" applyFont="1" applyFill="1" applyBorder="1" applyAlignment="1">
      <alignment horizontal="center" vertical="top" wrapText="1"/>
    </xf>
    <xf numFmtId="164" fontId="43" fillId="0" borderId="15" xfId="0" applyFont="1" applyFill="1" applyBorder="1" applyAlignment="1">
      <alignment horizontal="center" vertical="top"/>
    </xf>
    <xf numFmtId="164" fontId="43" fillId="0" borderId="15" xfId="0" applyFont="1" applyFill="1" applyBorder="1" applyAlignment="1">
      <alignment horizontal="justify" vertical="top" wrapText="1"/>
    </xf>
    <xf numFmtId="166" fontId="43" fillId="0" borderId="15" xfId="0" applyNumberFormat="1" applyFont="1" applyFill="1" applyBorder="1" applyAlignment="1">
      <alignment horizontal="right" vertical="top" wrapText="1"/>
    </xf>
    <xf numFmtId="166" fontId="43" fillId="0" borderId="15" xfId="0" applyNumberFormat="1" applyFont="1" applyFill="1" applyBorder="1" applyAlignment="1">
      <alignment vertical="top"/>
    </xf>
    <xf numFmtId="164" fontId="36" fillId="0" borderId="15" xfId="0" applyFont="1" applyFill="1" applyBorder="1" applyAlignment="1">
      <alignment horizontal="center" vertical="top"/>
    </xf>
    <xf numFmtId="164" fontId="36" fillId="0" borderId="15" xfId="0" applyFont="1" applyFill="1" applyBorder="1" applyAlignment="1">
      <alignment horizontal="justify" vertical="top" wrapText="1"/>
    </xf>
    <xf numFmtId="166" fontId="36" fillId="0" borderId="15" xfId="0" applyNumberFormat="1" applyFont="1" applyFill="1" applyBorder="1" applyAlignment="1">
      <alignment horizontal="right" vertical="top" wrapText="1"/>
    </xf>
    <xf numFmtId="166" fontId="36" fillId="0" borderId="15" xfId="0" applyNumberFormat="1" applyFont="1" applyFill="1" applyBorder="1" applyAlignment="1">
      <alignment vertical="top"/>
    </xf>
    <xf numFmtId="164" fontId="36" fillId="0" borderId="15" xfId="0" applyFont="1" applyBorder="1" applyAlignment="1">
      <alignment horizontal="justify" vertical="top" wrapText="1"/>
    </xf>
    <xf numFmtId="164" fontId="43" fillId="0" borderId="15" xfId="0" applyFont="1" applyBorder="1" applyAlignment="1">
      <alignment horizontal="center" vertical="top" wrapText="1"/>
    </xf>
    <xf numFmtId="164" fontId="36" fillId="0" borderId="15" xfId="0" applyFont="1" applyBorder="1" applyAlignment="1">
      <alignment horizontal="left" vertical="top" wrapText="1"/>
    </xf>
    <xf numFmtId="164" fontId="36" fillId="0" borderId="0" xfId="0" applyFont="1" applyBorder="1" applyAlignment="1">
      <alignment horizontal="left" vertical="top" wrapText="1"/>
    </xf>
    <xf numFmtId="166" fontId="36" fillId="0" borderId="15" xfId="0" applyNumberFormat="1" applyFont="1" applyBorder="1" applyAlignment="1">
      <alignment horizontal="left" vertical="top"/>
    </xf>
    <xf numFmtId="166" fontId="36" fillId="0" borderId="0" xfId="0" applyNumberFormat="1" applyFont="1" applyBorder="1" applyAlignment="1">
      <alignment horizontal="left" vertical="top"/>
    </xf>
    <xf numFmtId="165" fontId="36" fillId="0" borderId="0" xfId="0" applyNumberFormat="1" applyFont="1" applyBorder="1" applyAlignment="1">
      <alignment horizontal="center" vertical="top"/>
    </xf>
    <xf numFmtId="164" fontId="36" fillId="0" borderId="15" xfId="0" applyFont="1" applyBorder="1" applyAlignment="1">
      <alignment vertical="top"/>
    </xf>
    <xf numFmtId="164" fontId="36" fillId="0" borderId="0" xfId="0" applyFont="1" applyBorder="1" applyAlignment="1">
      <alignment vertical="top"/>
    </xf>
    <xf numFmtId="164" fontId="43" fillId="0" borderId="15" xfId="0" applyFont="1" applyFill="1" applyBorder="1" applyAlignment="1">
      <alignment horizontal="left" vertical="top" wrapText="1"/>
    </xf>
    <xf numFmtId="166" fontId="43" fillId="0" borderId="15" xfId="0" applyNumberFormat="1" applyFont="1" applyFill="1" applyBorder="1" applyAlignment="1">
      <alignment horizontal="right" vertical="top"/>
    </xf>
    <xf numFmtId="166" fontId="36" fillId="0" borderId="15" xfId="0" applyNumberFormat="1" applyFont="1" applyFill="1" applyBorder="1" applyAlignment="1">
      <alignment horizontal="right" vertical="top"/>
    </xf>
    <xf numFmtId="164" fontId="43" fillId="2" borderId="15" xfId="0" applyFont="1" applyFill="1" applyBorder="1" applyAlignment="1">
      <alignment horizontal="justify" vertical="top" wrapText="1"/>
    </xf>
    <xf numFmtId="164" fontId="36" fillId="2" borderId="15" xfId="0" applyFont="1" applyFill="1" applyBorder="1" applyAlignment="1">
      <alignment vertical="top" wrapText="1"/>
    </xf>
    <xf numFmtId="164" fontId="36" fillId="2" borderId="15" xfId="0" applyFont="1" applyFill="1" applyBorder="1" applyAlignment="1">
      <alignment horizontal="justify" vertical="top" wrapText="1"/>
    </xf>
    <xf numFmtId="164" fontId="36" fillId="2" borderId="15" xfId="0" applyFont="1" applyFill="1" applyBorder="1" applyAlignment="1">
      <alignment vertical="top"/>
    </xf>
    <xf numFmtId="164" fontId="43" fillId="0" borderId="15" xfId="0" applyFont="1" applyBorder="1" applyAlignment="1">
      <alignment horizontal="left" vertical="top" wrapText="1"/>
    </xf>
    <xf numFmtId="166" fontId="43" fillId="0" borderId="0" xfId="0" applyNumberFormat="1" applyFont="1" applyBorder="1" applyAlignment="1">
      <alignment vertical="top"/>
    </xf>
    <xf numFmtId="164" fontId="43" fillId="0" borderId="0" xfId="0" applyFont="1" applyBorder="1" applyAlignment="1">
      <alignment horizontal="left" vertical="top" wrapText="1"/>
    </xf>
    <xf numFmtId="166" fontId="43" fillId="0" borderId="0" xfId="0" applyNumberFormat="1" applyFont="1" applyBorder="1" applyAlignment="1">
      <alignment horizontal="right" vertical="top"/>
    </xf>
    <xf numFmtId="164" fontId="43" fillId="0" borderId="0" xfId="0" applyFont="1" applyBorder="1" applyAlignment="1">
      <alignment vertical="top"/>
    </xf>
    <xf numFmtId="164" fontId="43" fillId="0" borderId="0" xfId="0" applyFont="1" applyBorder="1" applyAlignment="1">
      <alignment vertical="top"/>
    </xf>
    <xf numFmtId="164" fontId="36" fillId="27" borderId="15" xfId="0" applyFont="1" applyFill="1" applyBorder="1" applyAlignment="1">
      <alignment horizontal="center" vertical="top"/>
    </xf>
    <xf numFmtId="164" fontId="58" fillId="0" borderId="15" xfId="0" applyFont="1" applyBorder="1" applyAlignment="1">
      <alignment horizontal="center" vertical="top"/>
    </xf>
    <xf numFmtId="164" fontId="59" fillId="0" borderId="15" xfId="0" applyFont="1" applyBorder="1" applyAlignment="1">
      <alignment horizontal="center" vertical="top"/>
    </xf>
    <xf numFmtId="166" fontId="43" fillId="0" borderId="15" xfId="0" applyNumberFormat="1" applyFont="1" applyBorder="1" applyAlignment="1">
      <alignment vertical="top"/>
    </xf>
    <xf numFmtId="164" fontId="43" fillId="0" borderId="0" xfId="0" applyFont="1" applyBorder="1" applyAlignment="1">
      <alignment vertical="top" wrapText="1"/>
    </xf>
    <xf numFmtId="166" fontId="36" fillId="2" borderId="0" xfId="0" applyNumberFormat="1" applyFont="1" applyFill="1" applyBorder="1" applyAlignment="1">
      <alignment vertical="top" wrapText="1"/>
    </xf>
    <xf numFmtId="164" fontId="36" fillId="2" borderId="0" xfId="0" applyFont="1" applyFill="1" applyBorder="1" applyAlignment="1">
      <alignment vertical="top" wrapText="1"/>
    </xf>
    <xf numFmtId="166" fontId="36" fillId="2" borderId="0" xfId="0" applyNumberFormat="1" applyFont="1" applyFill="1" applyBorder="1" applyAlignment="1">
      <alignment horizontal="center" vertical="top" wrapText="1"/>
    </xf>
    <xf numFmtId="164" fontId="36" fillId="2" borderId="0" xfId="0" applyFont="1" applyFill="1" applyBorder="1" applyAlignment="1">
      <alignment horizontal="center" vertical="top" wrapText="1"/>
    </xf>
    <xf numFmtId="166" fontId="36" fillId="2" borderId="0" xfId="0" applyNumberFormat="1" applyFont="1" applyFill="1" applyBorder="1" applyAlignment="1">
      <alignment horizontal="right" vertical="top" wrapText="1"/>
    </xf>
    <xf numFmtId="166" fontId="36" fillId="2" borderId="15" xfId="0" applyNumberFormat="1" applyFont="1" applyFill="1" applyBorder="1" applyAlignment="1">
      <alignment horizontal="center" vertical="top" wrapText="1"/>
    </xf>
    <xf numFmtId="164" fontId="36" fillId="2" borderId="15" xfId="0" applyFont="1" applyFill="1" applyBorder="1" applyAlignment="1">
      <alignment horizontal="center" vertical="top" wrapText="1"/>
    </xf>
    <xf numFmtId="166" fontId="36" fillId="2" borderId="15" xfId="0" applyNumberFormat="1" applyFont="1" applyFill="1" applyBorder="1" applyAlignment="1">
      <alignment horizontal="right" vertical="top" wrapText="1"/>
    </xf>
    <xf numFmtId="166" fontId="36" fillId="2" borderId="15" xfId="0" applyNumberFormat="1" applyFont="1" applyFill="1" applyBorder="1" applyAlignment="1">
      <alignment vertical="top" wrapText="1"/>
    </xf>
    <xf numFmtId="164" fontId="43" fillId="28" borderId="15" xfId="0" applyFont="1" applyFill="1" applyBorder="1" applyAlignment="1">
      <alignment horizontal="right" vertical="top"/>
    </xf>
    <xf numFmtId="166" fontId="43" fillId="5" borderId="15" xfId="0" applyNumberFormat="1" applyFont="1" applyFill="1" applyBorder="1" applyAlignment="1">
      <alignment horizontal="center" vertical="top"/>
    </xf>
    <xf numFmtId="165" fontId="36" fillId="2" borderId="39" xfId="0" applyNumberFormat="1" applyFont="1" applyFill="1" applyBorder="1" applyAlignment="1">
      <alignment vertical="top"/>
    </xf>
    <xf numFmtId="165" fontId="36" fillId="2" borderId="40" xfId="0" applyNumberFormat="1" applyFont="1" applyFill="1" applyBorder="1" applyAlignment="1">
      <alignment vertical="top"/>
    </xf>
    <xf numFmtId="166" fontId="44" fillId="0" borderId="0" xfId="0" applyNumberFormat="1" applyFont="1" applyAlignment="1">
      <alignment vertical="center"/>
    </xf>
    <xf numFmtId="164" fontId="44" fillId="0" borderId="0" xfId="0" applyFont="1" applyBorder="1" applyAlignment="1">
      <alignment vertical="center"/>
    </xf>
    <xf numFmtId="166" fontId="44" fillId="0" borderId="0" xfId="0" applyNumberFormat="1" applyFont="1" applyBorder="1" applyAlignment="1">
      <alignment horizontal="right" vertical="center" wrapText="1"/>
    </xf>
    <xf numFmtId="164" fontId="43" fillId="0" borderId="0" xfId="0" applyFont="1" applyBorder="1" applyAlignment="1">
      <alignment horizontal="justify" vertical="center" wrapText="1"/>
    </xf>
    <xf numFmtId="164" fontId="52" fillId="0" borderId="0" xfId="0" applyFont="1" applyBorder="1" applyAlignment="1">
      <alignment horizontal="justify" vertical="center" wrapText="1"/>
    </xf>
    <xf numFmtId="166" fontId="53" fillId="0" borderId="14" xfId="0" applyNumberFormat="1" applyFont="1" applyBorder="1" applyAlignment="1">
      <alignment horizontal="right" vertical="center"/>
    </xf>
    <xf numFmtId="164" fontId="61" fillId="10" borderId="16" xfId="0" applyFont="1" applyFill="1" applyBorder="1" applyAlignment="1">
      <alignment horizontal="center" vertical="center"/>
    </xf>
    <xf numFmtId="164" fontId="61" fillId="10" borderId="17" xfId="0" applyFont="1" applyFill="1" applyBorder="1" applyAlignment="1">
      <alignment horizontal="center" vertical="center"/>
    </xf>
    <xf numFmtId="164" fontId="61" fillId="10" borderId="17" xfId="0" applyFont="1" applyFill="1" applyBorder="1" applyAlignment="1">
      <alignment horizontal="center" vertical="center" wrapText="1"/>
    </xf>
    <xf numFmtId="166" fontId="61" fillId="10" borderId="17" xfId="0" applyNumberFormat="1" applyFont="1" applyFill="1" applyBorder="1" applyAlignment="1">
      <alignment horizontal="center" vertical="center" wrapText="1"/>
    </xf>
    <xf numFmtId="166" fontId="61" fillId="10" borderId="18" xfId="0" applyNumberFormat="1" applyFont="1" applyFill="1" applyBorder="1" applyAlignment="1">
      <alignment horizontal="center" vertical="center" wrapText="1"/>
    </xf>
    <xf numFmtId="164" fontId="61" fillId="10" borderId="20" xfId="0" applyFont="1" applyFill="1" applyBorder="1" applyAlignment="1">
      <alignment horizontal="center" vertical="center"/>
    </xf>
    <xf numFmtId="164" fontId="44" fillId="2" borderId="0" xfId="0" applyFont="1" applyFill="1" applyAlignment="1">
      <alignment horizontal="center" vertical="center"/>
    </xf>
    <xf numFmtId="164" fontId="62" fillId="5" borderId="16" xfId="0" applyFont="1" applyFill="1" applyBorder="1" applyAlignment="1">
      <alignment horizontal="center" vertical="center"/>
    </xf>
    <xf numFmtId="164" fontId="62" fillId="5" borderId="17" xfId="0" applyFont="1" applyFill="1" applyBorder="1" applyAlignment="1">
      <alignment horizontal="center" vertical="center"/>
    </xf>
    <xf numFmtId="166" fontId="62" fillId="5" borderId="17" xfId="0" applyNumberFormat="1" applyFont="1" applyFill="1" applyBorder="1" applyAlignment="1">
      <alignment horizontal="center" vertical="center"/>
    </xf>
    <xf numFmtId="166" fontId="62" fillId="5" borderId="18" xfId="0" applyNumberFormat="1" applyFont="1" applyFill="1" applyBorder="1" applyAlignment="1">
      <alignment horizontal="center" vertical="center"/>
    </xf>
    <xf numFmtId="164" fontId="62" fillId="5" borderId="20" xfId="0" applyFont="1" applyFill="1" applyBorder="1" applyAlignment="1">
      <alignment horizontal="center" vertical="center"/>
    </xf>
    <xf numFmtId="164" fontId="41" fillId="27" borderId="16" xfId="0" applyFont="1" applyFill="1" applyBorder="1" applyAlignment="1">
      <alignment horizontal="center" vertical="center"/>
    </xf>
    <xf numFmtId="164" fontId="44" fillId="27" borderId="17" xfId="0" applyFont="1" applyFill="1" applyBorder="1" applyAlignment="1">
      <alignment horizontal="center" vertical="center"/>
    </xf>
    <xf numFmtId="166" fontId="41" fillId="27" borderId="17" xfId="0" applyNumberFormat="1" applyFont="1" applyFill="1" applyBorder="1" applyAlignment="1">
      <alignment horizontal="center" vertical="center"/>
    </xf>
    <xf numFmtId="166" fontId="41" fillId="27" borderId="18" xfId="0" applyNumberFormat="1" applyFont="1" applyFill="1" applyBorder="1" applyAlignment="1">
      <alignment horizontal="right" vertical="center"/>
    </xf>
    <xf numFmtId="171" fontId="41" fillId="27" borderId="20" xfId="0" applyNumberFormat="1" applyFont="1" applyFill="1" applyBorder="1" applyAlignment="1">
      <alignment vertical="center"/>
    </xf>
    <xf numFmtId="164" fontId="44" fillId="0" borderId="21" xfId="0" applyFont="1" applyBorder="1" applyAlignment="1">
      <alignment horizontal="center" vertical="center"/>
    </xf>
    <xf numFmtId="164" fontId="41" fillId="0" borderId="22" xfId="0" applyFont="1" applyBorder="1" applyAlignment="1">
      <alignment horizontal="center" vertical="center"/>
    </xf>
    <xf numFmtId="166" fontId="41" fillId="0" borderId="22" xfId="0" applyNumberFormat="1" applyFont="1" applyBorder="1" applyAlignment="1">
      <alignment horizontal="left" vertical="center"/>
    </xf>
    <xf numFmtId="166" fontId="41" fillId="0" borderId="26" xfId="0" applyNumberFormat="1" applyFont="1" applyBorder="1" applyAlignment="1">
      <alignment horizontal="right" vertical="center"/>
    </xf>
    <xf numFmtId="164" fontId="41" fillId="0" borderId="34" xfId="0" applyFont="1" applyBorder="1" applyAlignment="1">
      <alignment vertical="center"/>
    </xf>
    <xf numFmtId="164" fontId="44" fillId="0" borderId="27" xfId="0" applyFont="1" applyBorder="1" applyAlignment="1">
      <alignment horizontal="center" vertical="center"/>
    </xf>
    <xf numFmtId="166" fontId="44" fillId="0" borderId="15" xfId="0" applyNumberFormat="1" applyFont="1" applyBorder="1" applyAlignment="1">
      <alignment horizontal="left" vertical="center"/>
    </xf>
    <xf numFmtId="166" fontId="44" fillId="0" borderId="28" xfId="0" applyNumberFormat="1" applyFont="1" applyBorder="1" applyAlignment="1">
      <alignment horizontal="right" vertical="center"/>
    </xf>
    <xf numFmtId="166" fontId="44" fillId="0" borderId="26" xfId="0" applyNumberFormat="1" applyFont="1" applyBorder="1" applyAlignment="1">
      <alignment horizontal="right" vertical="center"/>
    </xf>
    <xf numFmtId="164" fontId="44" fillId="0" borderId="35" xfId="0" applyFont="1" applyBorder="1" applyAlignment="1">
      <alignment vertical="center"/>
    </xf>
    <xf numFmtId="164" fontId="44" fillId="0" borderId="23" xfId="0" applyFont="1" applyBorder="1" applyAlignment="1">
      <alignment horizontal="center" vertical="center"/>
    </xf>
    <xf numFmtId="164" fontId="44" fillId="0" borderId="24" xfId="0" applyFont="1" applyBorder="1" applyAlignment="1">
      <alignment horizontal="center" vertical="center"/>
    </xf>
    <xf numFmtId="166" fontId="44" fillId="0" borderId="24" xfId="0" applyNumberFormat="1" applyFont="1" applyBorder="1" applyAlignment="1">
      <alignment horizontal="left" vertical="center"/>
    </xf>
    <xf numFmtId="166" fontId="44" fillId="0" borderId="25" xfId="0" applyNumberFormat="1" applyFont="1" applyBorder="1" applyAlignment="1">
      <alignment horizontal="right" vertical="center"/>
    </xf>
    <xf numFmtId="164" fontId="44" fillId="0" borderId="41" xfId="0" applyFont="1" applyBorder="1" applyAlignment="1">
      <alignment vertical="center"/>
    </xf>
    <xf numFmtId="164" fontId="41" fillId="27" borderId="16" xfId="0" applyFont="1" applyFill="1" applyBorder="1" applyAlignment="1">
      <alignment horizontal="center" vertical="center"/>
    </xf>
    <xf numFmtId="164" fontId="41" fillId="27" borderId="17" xfId="0" applyFont="1" applyFill="1" applyBorder="1" applyAlignment="1">
      <alignment horizontal="center" vertical="center"/>
    </xf>
    <xf numFmtId="164" fontId="41" fillId="27" borderId="17" xfId="0" applyFont="1" applyFill="1" applyBorder="1" applyAlignment="1">
      <alignment horizontal="center" vertical="center" wrapText="1"/>
    </xf>
    <xf numFmtId="166" fontId="41" fillId="27" borderId="18" xfId="0" applyNumberFormat="1" applyFont="1" applyFill="1" applyBorder="1" applyAlignment="1">
      <alignment horizontal="right" vertical="center"/>
    </xf>
    <xf numFmtId="164" fontId="41" fillId="0" borderId="21" xfId="0" applyFont="1" applyBorder="1" applyAlignment="1">
      <alignment horizontal="center" vertical="center"/>
    </xf>
    <xf numFmtId="164" fontId="41" fillId="0" borderId="22" xfId="0" applyFont="1" applyBorder="1" applyAlignment="1">
      <alignment horizontal="left" vertical="center" wrapText="1"/>
    </xf>
    <xf numFmtId="164" fontId="41" fillId="0" borderId="27" xfId="0" applyFont="1" applyBorder="1" applyAlignment="1">
      <alignment horizontal="center" vertical="center"/>
    </xf>
    <xf numFmtId="164" fontId="44" fillId="0" borderId="15" xfId="0" applyFont="1" applyBorder="1" applyAlignment="1">
      <alignment horizontal="left" vertical="center" wrapText="1"/>
    </xf>
    <xf numFmtId="164" fontId="41" fillId="0" borderId="23" xfId="0" applyFont="1" applyBorder="1" applyAlignment="1">
      <alignment horizontal="center" vertical="center"/>
    </xf>
    <xf numFmtId="164" fontId="44" fillId="0" borderId="24" xfId="0" applyFont="1" applyBorder="1" applyAlignment="1">
      <alignment horizontal="left" vertical="center" wrapText="1"/>
    </xf>
    <xf numFmtId="166" fontId="41" fillId="27" borderId="16" xfId="0" applyNumberFormat="1" applyFont="1" applyFill="1" applyBorder="1" applyAlignment="1">
      <alignment horizontal="center" vertical="center"/>
    </xf>
    <xf numFmtId="164" fontId="41" fillId="27" borderId="17" xfId="0" applyFont="1" applyFill="1" applyBorder="1" applyAlignment="1">
      <alignment horizontal="center" vertical="center" wrapText="1"/>
    </xf>
    <xf numFmtId="166" fontId="41" fillId="27" borderId="17" xfId="0" applyNumberFormat="1" applyFont="1" applyFill="1" applyBorder="1" applyAlignment="1">
      <alignment horizontal="right" vertical="center"/>
    </xf>
    <xf numFmtId="164" fontId="41" fillId="0" borderId="22" xfId="0" applyFont="1" applyBorder="1" applyAlignment="1">
      <alignment horizontal="center" vertical="center"/>
    </xf>
    <xf numFmtId="164" fontId="41" fillId="0" borderId="22" xfId="0" applyFont="1" applyBorder="1" applyAlignment="1">
      <alignment horizontal="left" vertical="center" wrapText="1"/>
    </xf>
    <xf numFmtId="166" fontId="41" fillId="0" borderId="26" xfId="0" applyNumberFormat="1" applyFont="1" applyBorder="1" applyAlignment="1">
      <alignment horizontal="right" vertical="center"/>
    </xf>
    <xf numFmtId="164" fontId="44" fillId="0" borderId="34" xfId="0" applyFont="1" applyBorder="1" applyAlignment="1">
      <alignment vertical="center"/>
    </xf>
    <xf numFmtId="166" fontId="36" fillId="0" borderId="0" xfId="0" applyNumberFormat="1" applyFont="1" applyBorder="1" applyAlignment="1">
      <alignment horizontal="right" vertical="center"/>
    </xf>
    <xf numFmtId="164" fontId="41" fillId="27" borderId="20" xfId="0" applyFont="1" applyFill="1" applyBorder="1" applyAlignment="1">
      <alignment vertical="center"/>
    </xf>
    <xf numFmtId="164" fontId="44" fillId="0" borderId="27" xfId="0" applyFont="1" applyBorder="1" applyAlignment="1">
      <alignment vertical="center"/>
    </xf>
    <xf numFmtId="164" fontId="41" fillId="0" borderId="27" xfId="0" applyFont="1" applyBorder="1" applyAlignment="1">
      <alignment vertical="center"/>
    </xf>
    <xf numFmtId="164" fontId="41" fillId="0" borderId="15" xfId="0" applyFont="1" applyBorder="1" applyAlignment="1">
      <alignment horizontal="center" vertical="center"/>
    </xf>
    <xf numFmtId="164" fontId="41" fillId="0" borderId="15" xfId="0" applyFont="1" applyBorder="1" applyAlignment="1">
      <alignment horizontal="left" vertical="center" wrapText="1"/>
    </xf>
    <xf numFmtId="166" fontId="41" fillId="0" borderId="28" xfId="0" applyNumberFormat="1" applyFont="1" applyBorder="1" applyAlignment="1">
      <alignment horizontal="right" vertical="center"/>
    </xf>
    <xf numFmtId="164" fontId="41" fillId="0" borderId="35" xfId="0" applyFont="1" applyBorder="1" applyAlignment="1">
      <alignment vertical="center"/>
    </xf>
    <xf numFmtId="166" fontId="41" fillId="0" borderId="28" xfId="0" applyNumberFormat="1" applyFont="1" applyBorder="1" applyAlignment="1">
      <alignment horizontal="right" vertical="center"/>
    </xf>
    <xf numFmtId="164" fontId="41" fillId="2" borderId="27" xfId="0" applyFont="1" applyFill="1" applyBorder="1" applyAlignment="1">
      <alignment horizontal="center" vertical="center"/>
    </xf>
    <xf numFmtId="164" fontId="41" fillId="2" borderId="15" xfId="0" applyFont="1" applyFill="1" applyBorder="1" applyAlignment="1">
      <alignment horizontal="center" vertical="center"/>
    </xf>
    <xf numFmtId="164" fontId="41" fillId="2" borderId="15" xfId="0" applyFont="1" applyFill="1" applyBorder="1" applyAlignment="1">
      <alignment horizontal="left" vertical="center" wrapText="1"/>
    </xf>
    <xf numFmtId="166" fontId="41" fillId="2" borderId="28" xfId="0" applyNumberFormat="1" applyFont="1" applyFill="1" applyBorder="1" applyAlignment="1">
      <alignment horizontal="right" vertical="center"/>
    </xf>
    <xf numFmtId="164" fontId="44" fillId="2" borderId="15" xfId="0" applyFont="1" applyFill="1" applyBorder="1" applyAlignment="1">
      <alignment horizontal="center" vertical="center"/>
    </xf>
    <xf numFmtId="164" fontId="44" fillId="2" borderId="15" xfId="0" applyFont="1" applyFill="1" applyBorder="1" applyAlignment="1">
      <alignment horizontal="left" vertical="center" wrapText="1"/>
    </xf>
    <xf numFmtId="166" fontId="44" fillId="2" borderId="28" xfId="0" applyNumberFormat="1" applyFont="1" applyFill="1" applyBorder="1" applyAlignment="1">
      <alignment horizontal="right" vertical="center"/>
    </xf>
    <xf numFmtId="164" fontId="44" fillId="2" borderId="27" xfId="0" applyFont="1" applyFill="1" applyBorder="1" applyAlignment="1">
      <alignment horizontal="center" vertical="center"/>
    </xf>
    <xf numFmtId="164" fontId="44" fillId="2" borderId="15" xfId="0" applyFont="1" applyFill="1" applyBorder="1" applyAlignment="1">
      <alignment horizontal="center" vertical="center"/>
    </xf>
    <xf numFmtId="164" fontId="44" fillId="2" borderId="24" xfId="0" applyFont="1" applyFill="1" applyBorder="1" applyAlignment="1">
      <alignment horizontal="center" vertical="center"/>
    </xf>
    <xf numFmtId="164" fontId="44" fillId="2" borderId="24" xfId="0" applyFont="1" applyFill="1" applyBorder="1" applyAlignment="1">
      <alignment horizontal="left" vertical="center" wrapText="1"/>
    </xf>
    <xf numFmtId="164" fontId="44" fillId="2" borderId="23" xfId="0" applyFont="1" applyFill="1" applyBorder="1" applyAlignment="1">
      <alignment horizontal="center" vertical="center"/>
    </xf>
    <xf numFmtId="164" fontId="41" fillId="29" borderId="42" xfId="0" applyFont="1" applyFill="1" applyBorder="1" applyAlignment="1">
      <alignment horizontal="right" vertical="center"/>
    </xf>
    <xf numFmtId="166" fontId="38" fillId="5" borderId="36" xfId="0" applyNumberFormat="1" applyFont="1" applyFill="1" applyBorder="1" applyAlignment="1">
      <alignment horizontal="center" vertical="center"/>
    </xf>
    <xf numFmtId="166" fontId="38" fillId="5" borderId="43" xfId="0" applyNumberFormat="1" applyFont="1" applyFill="1" applyBorder="1" applyAlignment="1">
      <alignment horizontal="center" vertical="center"/>
    </xf>
    <xf numFmtId="164" fontId="38" fillId="5" borderId="36" xfId="0" applyFont="1" applyFill="1" applyBorder="1" applyAlignment="1">
      <alignment horizontal="center" vertical="center"/>
    </xf>
    <xf numFmtId="166" fontId="44" fillId="0" borderId="39" xfId="0" applyNumberFormat="1" applyFont="1" applyBorder="1" applyAlignment="1">
      <alignment vertical="center"/>
    </xf>
    <xf numFmtId="166" fontId="44" fillId="0" borderId="0" xfId="0" applyNumberFormat="1" applyFont="1" applyBorder="1" applyAlignment="1">
      <alignment vertical="center"/>
    </xf>
    <xf numFmtId="164" fontId="37" fillId="0" borderId="0" xfId="0" applyFont="1" applyAlignment="1">
      <alignment vertical="center"/>
    </xf>
    <xf numFmtId="164" fontId="37" fillId="0" borderId="0" xfId="0" applyFont="1" applyAlignment="1">
      <alignment/>
    </xf>
    <xf numFmtId="164" fontId="38" fillId="0" borderId="0" xfId="0" applyFont="1" applyBorder="1" applyAlignment="1">
      <alignment horizontal="center" vertical="center" wrapText="1"/>
    </xf>
    <xf numFmtId="164" fontId="41" fillId="10" borderId="44" xfId="0" applyFont="1" applyFill="1" applyBorder="1" applyAlignment="1">
      <alignment horizontal="center" vertical="center"/>
    </xf>
    <xf numFmtId="164" fontId="41" fillId="10" borderId="45" xfId="0" applyFont="1" applyFill="1" applyBorder="1" applyAlignment="1">
      <alignment horizontal="center" vertical="center"/>
    </xf>
    <xf numFmtId="164" fontId="41" fillId="10" borderId="45" xfId="0" applyFont="1" applyFill="1" applyBorder="1" applyAlignment="1">
      <alignment horizontal="center" vertical="center" wrapText="1"/>
    </xf>
    <xf numFmtId="164" fontId="41" fillId="10" borderId="46" xfId="0" applyFont="1" applyFill="1" applyBorder="1" applyAlignment="1">
      <alignment horizontal="center" vertical="center" wrapText="1"/>
    </xf>
    <xf numFmtId="164" fontId="54" fillId="0" borderId="0" xfId="0" applyFont="1" applyAlignment="1">
      <alignment horizontal="center" vertical="center"/>
    </xf>
    <xf numFmtId="164" fontId="43" fillId="27" borderId="16" xfId="0" applyFont="1" applyFill="1" applyBorder="1" applyAlignment="1">
      <alignment horizontal="center" vertical="center"/>
    </xf>
    <xf numFmtId="164" fontId="36" fillId="27" borderId="17" xfId="0" applyFont="1" applyFill="1" applyBorder="1" applyAlignment="1">
      <alignment horizontal="center" vertical="center"/>
    </xf>
    <xf numFmtId="164" fontId="43" fillId="27" borderId="17" xfId="0" applyFont="1" applyFill="1" applyBorder="1" applyAlignment="1">
      <alignment horizontal="center" vertical="center"/>
    </xf>
    <xf numFmtId="166" fontId="43" fillId="27" borderId="17" xfId="0" applyNumberFormat="1" applyFont="1" applyFill="1" applyBorder="1" applyAlignment="1">
      <alignment horizontal="right" vertical="center"/>
    </xf>
    <xf numFmtId="166" fontId="43" fillId="27" borderId="46" xfId="0" applyNumberFormat="1" applyFont="1" applyFill="1" applyBorder="1" applyAlignment="1">
      <alignment horizontal="right" vertical="center"/>
    </xf>
    <xf numFmtId="164" fontId="43" fillId="0" borderId="21" xfId="0" applyFont="1" applyBorder="1" applyAlignment="1">
      <alignment vertical="center"/>
    </xf>
    <xf numFmtId="164" fontId="43" fillId="0" borderId="22" xfId="0" applyFont="1" applyBorder="1" applyAlignment="1">
      <alignment horizontal="center" vertical="center"/>
    </xf>
    <xf numFmtId="164" fontId="43" fillId="0" borderId="22" xfId="0" applyFont="1" applyBorder="1" applyAlignment="1">
      <alignment vertical="center"/>
    </xf>
    <xf numFmtId="166" fontId="43" fillId="0" borderId="22" xfId="0" applyNumberFormat="1" applyFont="1" applyBorder="1" applyAlignment="1">
      <alignment horizontal="left" vertical="center"/>
    </xf>
    <xf numFmtId="166" fontId="43" fillId="0" borderId="22" xfId="0" applyNumberFormat="1" applyFont="1" applyBorder="1" applyAlignment="1">
      <alignment horizontal="right" vertical="center"/>
    </xf>
    <xf numFmtId="166" fontId="43" fillId="0" borderId="47" xfId="0" applyNumberFormat="1" applyFont="1" applyBorder="1" applyAlignment="1">
      <alignment horizontal="right" vertical="center"/>
    </xf>
    <xf numFmtId="166" fontId="43" fillId="0" borderId="48" xfId="0" applyNumberFormat="1" applyFont="1" applyBorder="1" applyAlignment="1">
      <alignment horizontal="right" vertical="center"/>
    </xf>
    <xf numFmtId="164" fontId="36" fillId="0" borderId="23" xfId="0" applyFont="1" applyBorder="1" applyAlignment="1">
      <alignment vertical="center"/>
    </xf>
    <xf numFmtId="164" fontId="36" fillId="0" borderId="24" xfId="0" applyFont="1" applyBorder="1" applyAlignment="1">
      <alignment vertical="center"/>
    </xf>
    <xf numFmtId="164" fontId="36" fillId="0" borderId="24" xfId="0" applyFont="1" applyBorder="1" applyAlignment="1">
      <alignment horizontal="center" vertical="center"/>
    </xf>
    <xf numFmtId="166" fontId="36" fillId="0" borderId="24" xfId="0" applyNumberFormat="1" applyFont="1" applyBorder="1" applyAlignment="1">
      <alignment horizontal="left" vertical="center"/>
    </xf>
    <xf numFmtId="166" fontId="36" fillId="0" borderId="24" xfId="0" applyNumberFormat="1" applyFont="1" applyBorder="1" applyAlignment="1">
      <alignment horizontal="right" vertical="center"/>
    </xf>
    <xf numFmtId="166" fontId="36" fillId="0" borderId="49" xfId="0" applyNumberFormat="1" applyFont="1" applyBorder="1" applyAlignment="1">
      <alignment horizontal="right" vertical="center"/>
    </xf>
    <xf numFmtId="164" fontId="43" fillId="10" borderId="30" xfId="0" applyFont="1" applyFill="1" applyBorder="1" applyAlignment="1">
      <alignment horizontal="right" vertical="center"/>
    </xf>
    <xf numFmtId="166" fontId="38" fillId="5" borderId="31" xfId="0" applyNumberFormat="1" applyFont="1" applyFill="1" applyBorder="1" applyAlignment="1">
      <alignment horizontal="center" vertical="center"/>
    </xf>
    <xf numFmtId="166" fontId="38" fillId="5" borderId="50" xfId="0" applyNumberFormat="1" applyFont="1" applyFill="1" applyBorder="1" applyAlignment="1">
      <alignment horizontal="center" vertical="center"/>
    </xf>
    <xf numFmtId="164" fontId="43" fillId="0" borderId="0" xfId="0" applyFont="1" applyAlignment="1">
      <alignment/>
    </xf>
    <xf numFmtId="166" fontId="36" fillId="0" borderId="0" xfId="0" applyNumberFormat="1" applyFont="1" applyAlignment="1">
      <alignment horizontal="right" vertical="top"/>
    </xf>
    <xf numFmtId="167" fontId="36" fillId="0" borderId="0" xfId="0" applyNumberFormat="1" applyFont="1" applyAlignment="1">
      <alignment vertical="top"/>
    </xf>
    <xf numFmtId="166" fontId="37" fillId="0" borderId="0" xfId="0" applyNumberFormat="1" applyFont="1" applyBorder="1" applyAlignment="1">
      <alignment horizontal="right" wrapText="1"/>
    </xf>
    <xf numFmtId="167" fontId="36" fillId="0" borderId="0" xfId="0" applyNumberFormat="1" applyFont="1" applyBorder="1" applyAlignment="1">
      <alignment horizontal="right" wrapText="1"/>
    </xf>
    <xf numFmtId="164" fontId="39" fillId="2" borderId="0" xfId="0" applyFont="1" applyFill="1" applyBorder="1" applyAlignment="1">
      <alignment horizontal="center" vertical="top" wrapText="1"/>
    </xf>
    <xf numFmtId="166" fontId="39" fillId="2" borderId="0" xfId="0" applyNumberFormat="1" applyFont="1" applyFill="1" applyBorder="1" applyAlignment="1">
      <alignment horizontal="right" vertical="top"/>
    </xf>
    <xf numFmtId="165" fontId="51" fillId="2" borderId="0" xfId="0" applyNumberFormat="1" applyFont="1" applyFill="1" applyBorder="1" applyAlignment="1">
      <alignment horizontal="center" vertical="top" wrapText="1"/>
    </xf>
    <xf numFmtId="164" fontId="43" fillId="0" borderId="0" xfId="0" applyFont="1" applyAlignment="1">
      <alignment vertical="top"/>
    </xf>
    <xf numFmtId="164" fontId="63" fillId="0" borderId="0" xfId="0" applyFont="1" applyAlignment="1">
      <alignment horizontal="right" vertical="top"/>
    </xf>
    <xf numFmtId="164" fontId="64" fillId="0" borderId="14" xfId="0" applyFont="1" applyBorder="1" applyAlignment="1">
      <alignment horizontal="right" vertical="top"/>
    </xf>
    <xf numFmtId="165" fontId="43" fillId="10" borderId="15" xfId="0" applyNumberFormat="1" applyFont="1" applyFill="1" applyBorder="1" applyAlignment="1">
      <alignment horizontal="center" vertical="top" wrapText="1"/>
    </xf>
    <xf numFmtId="164" fontId="43" fillId="10" borderId="15" xfId="0" applyFont="1" applyFill="1" applyBorder="1" applyAlignment="1">
      <alignment horizontal="center" vertical="top" wrapText="1"/>
    </xf>
    <xf numFmtId="167" fontId="43" fillId="10" borderId="15" xfId="0" applyNumberFormat="1" applyFont="1" applyFill="1" applyBorder="1" applyAlignment="1">
      <alignment horizontal="center" vertical="top"/>
    </xf>
    <xf numFmtId="167" fontId="43" fillId="0" borderId="15" xfId="0" applyNumberFormat="1" applyFont="1" applyBorder="1" applyAlignment="1">
      <alignment vertical="top"/>
    </xf>
    <xf numFmtId="165" fontId="65" fillId="5" borderId="15" xfId="0" applyNumberFormat="1" applyFont="1" applyFill="1" applyBorder="1" applyAlignment="1">
      <alignment horizontal="center" vertical="top" wrapText="1"/>
    </xf>
    <xf numFmtId="164" fontId="65" fillId="5" borderId="15" xfId="0" applyFont="1" applyFill="1" applyBorder="1" applyAlignment="1">
      <alignment horizontal="center" vertical="top" wrapText="1"/>
    </xf>
    <xf numFmtId="167" fontId="65" fillId="5" borderId="15" xfId="0" applyNumberFormat="1" applyFont="1" applyFill="1" applyBorder="1" applyAlignment="1">
      <alignment horizontal="center" vertical="top"/>
    </xf>
    <xf numFmtId="167" fontId="43" fillId="27" borderId="15" xfId="0" applyNumberFormat="1" applyFont="1" applyFill="1" applyBorder="1" applyAlignment="1">
      <alignment vertical="top"/>
    </xf>
    <xf numFmtId="164" fontId="36" fillId="2" borderId="0" xfId="0" applyFont="1" applyFill="1" applyBorder="1" applyAlignment="1">
      <alignment horizontal="left" vertical="top" wrapText="1"/>
    </xf>
    <xf numFmtId="172" fontId="36" fillId="0" borderId="15" xfId="0" applyNumberFormat="1" applyFont="1" applyBorder="1" applyAlignment="1">
      <alignment vertical="top"/>
    </xf>
    <xf numFmtId="167" fontId="36" fillId="0" borderId="0" xfId="0" applyNumberFormat="1" applyFont="1" applyBorder="1" applyAlignment="1">
      <alignment horizontal="right" vertical="top"/>
    </xf>
    <xf numFmtId="165" fontId="40" fillId="0" borderId="15" xfId="0" applyNumberFormat="1" applyFont="1" applyFill="1" applyBorder="1" applyAlignment="1">
      <alignment horizontal="center" vertical="top" wrapText="1"/>
    </xf>
    <xf numFmtId="164" fontId="40" fillId="0" borderId="15" xfId="0" applyFont="1" applyFill="1" applyBorder="1" applyAlignment="1">
      <alignment horizontal="center" vertical="top" wrapText="1"/>
    </xf>
    <xf numFmtId="164" fontId="36" fillId="0" borderId="15" xfId="0" applyFont="1" applyFill="1" applyBorder="1" applyAlignment="1">
      <alignment horizontal="justify" vertical="top" wrapText="1"/>
    </xf>
    <xf numFmtId="166" fontId="36" fillId="0" borderId="15" xfId="0" applyNumberFormat="1" applyFont="1" applyFill="1" applyBorder="1" applyAlignment="1">
      <alignment horizontal="right" vertical="top" wrapText="1"/>
    </xf>
    <xf numFmtId="164" fontId="43" fillId="0" borderId="15" xfId="0" applyFont="1" applyFill="1" applyBorder="1" applyAlignment="1">
      <alignment horizontal="center" vertical="top" wrapText="1"/>
    </xf>
    <xf numFmtId="164" fontId="43" fillId="0" borderId="15" xfId="0" applyFont="1" applyFill="1" applyBorder="1" applyAlignment="1">
      <alignment horizontal="justify" vertical="top" wrapText="1"/>
    </xf>
    <xf numFmtId="166" fontId="43" fillId="0" borderId="15" xfId="0" applyNumberFormat="1" applyFont="1" applyFill="1" applyBorder="1" applyAlignment="1">
      <alignment horizontal="right" vertical="top" wrapText="1"/>
    </xf>
    <xf numFmtId="164" fontId="36" fillId="0" borderId="15" xfId="0" applyFont="1" applyFill="1" applyBorder="1" applyAlignment="1">
      <alignment horizontal="center" vertical="top" wrapText="1"/>
    </xf>
    <xf numFmtId="167" fontId="43" fillId="2" borderId="15" xfId="0" applyNumberFormat="1" applyFont="1" applyFill="1" applyBorder="1" applyAlignment="1">
      <alignment vertical="top"/>
    </xf>
    <xf numFmtId="164" fontId="36" fillId="27" borderId="15" xfId="0" applyFont="1" applyFill="1" applyBorder="1" applyAlignment="1">
      <alignment vertical="top"/>
    </xf>
    <xf numFmtId="164" fontId="43" fillId="27" borderId="15" xfId="0" applyFont="1" applyFill="1" applyBorder="1" applyAlignment="1">
      <alignment vertical="top"/>
    </xf>
    <xf numFmtId="166" fontId="43" fillId="27" borderId="15" xfId="0" applyNumberFormat="1" applyFont="1" applyFill="1" applyBorder="1" applyAlignment="1">
      <alignment horizontal="right" vertical="top"/>
    </xf>
    <xf numFmtId="164" fontId="43" fillId="0" borderId="15" xfId="0" applyFont="1" applyBorder="1" applyAlignment="1">
      <alignment vertical="top"/>
    </xf>
    <xf numFmtId="164" fontId="36" fillId="0" borderId="15" xfId="0" applyFont="1" applyBorder="1" applyAlignment="1">
      <alignment horizontal="justify" vertical="top"/>
    </xf>
    <xf numFmtId="164" fontId="36" fillId="0" borderId="0" xfId="0" applyFont="1" applyBorder="1" applyAlignment="1">
      <alignment horizontal="justify" vertical="top"/>
    </xf>
    <xf numFmtId="167" fontId="43" fillId="0" borderId="0" xfId="0" applyNumberFormat="1" applyFont="1" applyBorder="1" applyAlignment="1">
      <alignment vertical="top"/>
    </xf>
    <xf numFmtId="164" fontId="36" fillId="0" borderId="15" xfId="0" applyFont="1" applyBorder="1" applyAlignment="1">
      <alignment vertical="top" wrapText="1"/>
    </xf>
    <xf numFmtId="164" fontId="43" fillId="27" borderId="15" xfId="0" applyFont="1" applyFill="1" applyBorder="1" applyAlignment="1">
      <alignment horizontal="center" vertical="top"/>
    </xf>
    <xf numFmtId="164" fontId="43" fillId="27" borderId="15" xfId="0" applyFont="1" applyFill="1" applyBorder="1" applyAlignment="1">
      <alignment horizontal="center" vertical="top" wrapText="1"/>
    </xf>
    <xf numFmtId="164" fontId="36" fillId="0" borderId="15" xfId="0" applyFont="1" applyFill="1" applyBorder="1" applyAlignment="1">
      <alignment horizontal="center" vertical="top"/>
    </xf>
    <xf numFmtId="166" fontId="43" fillId="0" borderId="15" xfId="0" applyNumberFormat="1" applyFont="1" applyFill="1" applyBorder="1" applyAlignment="1">
      <alignment horizontal="right" vertical="top"/>
    </xf>
    <xf numFmtId="166" fontId="36" fillId="0" borderId="15" xfId="0" applyNumberFormat="1" applyFont="1" applyFill="1" applyBorder="1" applyAlignment="1">
      <alignment horizontal="right" vertical="top"/>
    </xf>
    <xf numFmtId="164" fontId="43" fillId="0" borderId="15" xfId="0" applyFont="1" applyFill="1" applyBorder="1" applyAlignment="1">
      <alignment horizontal="center" vertical="top"/>
    </xf>
    <xf numFmtId="164" fontId="36" fillId="0" borderId="0" xfId="0" applyFont="1" applyFill="1" applyBorder="1" applyAlignment="1">
      <alignment horizontal="center" vertical="top"/>
    </xf>
    <xf numFmtId="164" fontId="43" fillId="0" borderId="0" xfId="0" applyFont="1" applyFill="1" applyBorder="1" applyAlignment="1">
      <alignment horizontal="center" vertical="top"/>
    </xf>
    <xf numFmtId="164" fontId="36" fillId="0" borderId="0" xfId="0" applyFont="1" applyFill="1" applyBorder="1" applyAlignment="1">
      <alignment horizontal="justify" vertical="top" wrapText="1"/>
    </xf>
    <xf numFmtId="166" fontId="36" fillId="0" borderId="0" xfId="0" applyNumberFormat="1" applyFont="1" applyFill="1" applyBorder="1" applyAlignment="1">
      <alignment horizontal="right" vertical="top"/>
    </xf>
    <xf numFmtId="164" fontId="36" fillId="0" borderId="15" xfId="0" applyFont="1" applyBorder="1" applyAlignment="1">
      <alignment horizontal="center" vertical="top"/>
    </xf>
    <xf numFmtId="164" fontId="36" fillId="0" borderId="15" xfId="0" applyFont="1" applyBorder="1" applyAlignment="1">
      <alignment wrapText="1"/>
    </xf>
    <xf numFmtId="166" fontId="36" fillId="0" borderId="15" xfId="0" applyNumberFormat="1" applyFont="1" applyBorder="1" applyAlignment="1">
      <alignment horizontal="right" vertical="top"/>
    </xf>
    <xf numFmtId="164" fontId="43" fillId="0" borderId="15" xfId="0" applyFont="1" applyBorder="1" applyAlignment="1">
      <alignment horizontal="left" vertical="top" wrapText="1"/>
    </xf>
    <xf numFmtId="164" fontId="36" fillId="27" borderId="0" xfId="0" applyFont="1" applyFill="1" applyAlignment="1">
      <alignment vertical="top"/>
    </xf>
    <xf numFmtId="164" fontId="43" fillId="10" borderId="15" xfId="0" applyFont="1" applyFill="1" applyBorder="1" applyAlignment="1">
      <alignment horizontal="right" vertical="top"/>
    </xf>
    <xf numFmtId="166" fontId="38" fillId="5" borderId="15" xfId="0" applyNumberFormat="1" applyFont="1" applyFill="1" applyBorder="1" applyAlignment="1">
      <alignment horizontal="right" vertical="top"/>
    </xf>
    <xf numFmtId="164" fontId="0" fillId="0" borderId="0" xfId="0" applyAlignment="1">
      <alignment vertical="top"/>
    </xf>
    <xf numFmtId="166" fontId="37" fillId="0" borderId="0" xfId="0" applyNumberFormat="1" applyFont="1" applyBorder="1" applyAlignment="1">
      <alignment horizontal="right" vertical="top"/>
    </xf>
    <xf numFmtId="166" fontId="37" fillId="0" borderId="0" xfId="0" applyNumberFormat="1" applyFont="1" applyBorder="1" applyAlignment="1">
      <alignment horizontal="right" vertical="top" wrapText="1"/>
    </xf>
    <xf numFmtId="165" fontId="51" fillId="0" borderId="0" xfId="0" applyNumberFormat="1" applyFont="1" applyBorder="1" applyAlignment="1">
      <alignment horizontal="center" vertical="top"/>
    </xf>
    <xf numFmtId="165" fontId="43" fillId="0" borderId="0" xfId="0" applyNumberFormat="1" applyFont="1" applyBorder="1" applyAlignment="1">
      <alignment horizontal="center" vertical="top"/>
    </xf>
    <xf numFmtId="165" fontId="52" fillId="0" borderId="0" xfId="0" applyNumberFormat="1" applyFont="1" applyBorder="1" applyAlignment="1">
      <alignment horizontal="center" vertical="top"/>
    </xf>
    <xf numFmtId="165" fontId="53" fillId="0" borderId="0" xfId="0" applyNumberFormat="1" applyFont="1" applyBorder="1" applyAlignment="1">
      <alignment horizontal="right" vertical="top"/>
    </xf>
    <xf numFmtId="165" fontId="61" fillId="10" borderId="15" xfId="0" applyNumberFormat="1" applyFont="1" applyFill="1" applyBorder="1" applyAlignment="1">
      <alignment horizontal="center" vertical="center"/>
    </xf>
    <xf numFmtId="164" fontId="61" fillId="10" borderId="15" xfId="0" applyFont="1" applyFill="1" applyBorder="1" applyAlignment="1">
      <alignment horizontal="center" vertical="center" wrapText="1"/>
    </xf>
    <xf numFmtId="166" fontId="61" fillId="10" borderId="15" xfId="0" applyNumberFormat="1" applyFont="1" applyFill="1" applyBorder="1" applyAlignment="1">
      <alignment horizontal="center" vertical="center"/>
    </xf>
    <xf numFmtId="164" fontId="41" fillId="10" borderId="15" xfId="0" applyFont="1" applyFill="1" applyBorder="1" applyAlignment="1">
      <alignment horizontal="center" vertical="center"/>
    </xf>
    <xf numFmtId="164" fontId="61" fillId="10" borderId="15" xfId="0" applyFont="1" applyFill="1" applyBorder="1" applyAlignment="1">
      <alignment horizontal="center" vertical="center"/>
    </xf>
    <xf numFmtId="164" fontId="41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5" fontId="61" fillId="27" borderId="15" xfId="0" applyNumberFormat="1" applyFont="1" applyFill="1" applyBorder="1" applyAlignment="1">
      <alignment horizontal="center" vertical="center"/>
    </xf>
    <xf numFmtId="164" fontId="61" fillId="27" borderId="15" xfId="0" applyFont="1" applyFill="1" applyBorder="1" applyAlignment="1">
      <alignment horizontal="center" vertical="center" wrapText="1"/>
    </xf>
    <xf numFmtId="166" fontId="61" fillId="27" borderId="15" xfId="0" applyNumberFormat="1" applyFont="1" applyFill="1" applyBorder="1" applyAlignment="1">
      <alignment horizontal="center" vertical="center"/>
    </xf>
    <xf numFmtId="166" fontId="61" fillId="27" borderId="15" xfId="0" applyNumberFormat="1" applyFont="1" applyFill="1" applyBorder="1" applyAlignment="1">
      <alignment horizontal="right" vertical="center"/>
    </xf>
    <xf numFmtId="164" fontId="41" fillId="27" borderId="15" xfId="0" applyFont="1" applyFill="1" applyBorder="1" applyAlignment="1">
      <alignment horizontal="center" vertical="center"/>
    </xf>
    <xf numFmtId="164" fontId="61" fillId="27" borderId="15" xfId="0" applyFont="1" applyFill="1" applyBorder="1" applyAlignment="1">
      <alignment horizontal="right" vertical="center"/>
    </xf>
    <xf numFmtId="165" fontId="61" fillId="0" borderId="15" xfId="0" applyNumberFormat="1" applyFont="1" applyFill="1" applyBorder="1" applyAlignment="1">
      <alignment horizontal="center" vertical="center"/>
    </xf>
    <xf numFmtId="164" fontId="61" fillId="0" borderId="15" xfId="0" applyFont="1" applyFill="1" applyBorder="1" applyAlignment="1">
      <alignment horizontal="center" vertical="center" wrapText="1"/>
    </xf>
    <xf numFmtId="166" fontId="61" fillId="0" borderId="15" xfId="0" applyNumberFormat="1" applyFont="1" applyFill="1" applyBorder="1" applyAlignment="1">
      <alignment horizontal="justify" vertical="center"/>
    </xf>
    <xf numFmtId="166" fontId="61" fillId="0" borderId="15" xfId="0" applyNumberFormat="1" applyFont="1" applyFill="1" applyBorder="1" applyAlignment="1">
      <alignment horizontal="right" vertical="center"/>
    </xf>
    <xf numFmtId="164" fontId="61" fillId="0" borderId="15" xfId="0" applyFont="1" applyFill="1" applyBorder="1" applyAlignment="1">
      <alignment horizontal="right" vertical="center"/>
    </xf>
    <xf numFmtId="164" fontId="37" fillId="0" borderId="15" xfId="0" applyFont="1" applyFill="1" applyBorder="1" applyAlignment="1">
      <alignment horizontal="center" vertical="center" wrapText="1"/>
    </xf>
    <xf numFmtId="166" fontId="37" fillId="0" borderId="15" xfId="0" applyNumberFormat="1" applyFont="1" applyFill="1" applyBorder="1" applyAlignment="1">
      <alignment horizontal="justify" vertical="center"/>
    </xf>
    <xf numFmtId="166" fontId="37" fillId="0" borderId="15" xfId="0" applyNumberFormat="1" applyFont="1" applyFill="1" applyBorder="1" applyAlignment="1">
      <alignment horizontal="right" vertical="center"/>
    </xf>
    <xf numFmtId="164" fontId="44" fillId="0" borderId="15" xfId="0" applyFont="1" applyFill="1" applyBorder="1" applyAlignment="1">
      <alignment horizontal="right" vertical="center"/>
    </xf>
    <xf numFmtId="164" fontId="37" fillId="0" borderId="15" xfId="0" applyFont="1" applyFill="1" applyBorder="1" applyAlignment="1">
      <alignment horizontal="right" vertical="center"/>
    </xf>
    <xf numFmtId="164" fontId="41" fillId="0" borderId="15" xfId="0" applyFont="1" applyFill="1" applyBorder="1" applyAlignment="1">
      <alignment horizontal="right" vertical="center"/>
    </xf>
    <xf numFmtId="165" fontId="61" fillId="27" borderId="15" xfId="0" applyNumberFormat="1" applyFont="1" applyFill="1" applyBorder="1" applyAlignment="1">
      <alignment horizontal="center" vertical="top"/>
    </xf>
    <xf numFmtId="164" fontId="61" fillId="27" borderId="15" xfId="0" applyFont="1" applyFill="1" applyBorder="1" applyAlignment="1">
      <alignment horizontal="center" vertical="top" wrapText="1"/>
    </xf>
    <xf numFmtId="166" fontId="61" fillId="27" borderId="15" xfId="0" applyNumberFormat="1" applyFont="1" applyFill="1" applyBorder="1" applyAlignment="1">
      <alignment horizontal="center" vertical="top"/>
    </xf>
    <xf numFmtId="166" fontId="61" fillId="27" borderId="15" xfId="0" applyNumberFormat="1" applyFont="1" applyFill="1" applyBorder="1" applyAlignment="1">
      <alignment horizontal="right" vertical="top"/>
    </xf>
    <xf numFmtId="164" fontId="61" fillId="0" borderId="15" xfId="0" applyFont="1" applyBorder="1" applyAlignment="1">
      <alignment horizontal="center" vertical="top"/>
    </xf>
    <xf numFmtId="168" fontId="61" fillId="27" borderId="15" xfId="0" applyNumberFormat="1" applyFont="1" applyFill="1" applyBorder="1" applyAlignment="1">
      <alignment horizontal="right" vertical="top"/>
    </xf>
    <xf numFmtId="164" fontId="41" fillId="0" borderId="0" xfId="0" applyFont="1" applyAlignment="1">
      <alignment horizontal="center" vertical="top"/>
    </xf>
    <xf numFmtId="165" fontId="37" fillId="0" borderId="15" xfId="0" applyNumberFormat="1" applyFont="1" applyFill="1" applyBorder="1" applyAlignment="1">
      <alignment horizontal="center" vertical="top"/>
    </xf>
    <xf numFmtId="164" fontId="61" fillId="0" borderId="15" xfId="0" applyFont="1" applyFill="1" applyBorder="1" applyAlignment="1">
      <alignment horizontal="center" vertical="top" wrapText="1"/>
    </xf>
    <xf numFmtId="166" fontId="61" fillId="0" borderId="15" xfId="0" applyNumberFormat="1" applyFont="1" applyFill="1" applyBorder="1" applyAlignment="1">
      <alignment horizontal="justify" vertical="top"/>
    </xf>
    <xf numFmtId="166" fontId="61" fillId="0" borderId="15" xfId="0" applyNumberFormat="1" applyFont="1" applyFill="1" applyBorder="1" applyAlignment="1">
      <alignment horizontal="right" vertical="top"/>
    </xf>
    <xf numFmtId="168" fontId="61" fillId="0" borderId="15" xfId="0" applyNumberFormat="1" applyFont="1" applyBorder="1" applyAlignment="1">
      <alignment horizontal="right" vertical="top"/>
    </xf>
    <xf numFmtId="164" fontId="37" fillId="0" borderId="15" xfId="0" applyFont="1" applyFill="1" applyBorder="1" applyAlignment="1">
      <alignment horizontal="center" vertical="top" wrapText="1"/>
    </xf>
    <xf numFmtId="166" fontId="37" fillId="0" borderId="15" xfId="0" applyNumberFormat="1" applyFont="1" applyFill="1" applyBorder="1" applyAlignment="1">
      <alignment horizontal="justify" vertical="top"/>
    </xf>
    <xf numFmtId="166" fontId="37" fillId="0" borderId="15" xfId="0" applyNumberFormat="1" applyFont="1" applyFill="1" applyBorder="1" applyAlignment="1">
      <alignment horizontal="right" vertical="top"/>
    </xf>
    <xf numFmtId="166" fontId="37" fillId="0" borderId="15" xfId="0" applyNumberFormat="1" applyFont="1" applyFill="1" applyBorder="1" applyAlignment="1">
      <alignment horizontal="right" vertical="top"/>
    </xf>
    <xf numFmtId="168" fontId="37" fillId="0" borderId="15" xfId="0" applyNumberFormat="1" applyFont="1" applyBorder="1" applyAlignment="1">
      <alignment horizontal="right" vertical="top"/>
    </xf>
    <xf numFmtId="166" fontId="37" fillId="0" borderId="15" xfId="0" applyNumberFormat="1" applyFont="1" applyBorder="1" applyAlignment="1">
      <alignment vertical="top" wrapText="1"/>
    </xf>
    <xf numFmtId="164" fontId="37" fillId="0" borderId="15" xfId="0" applyFont="1" applyBorder="1" applyAlignment="1">
      <alignment horizontal="center" vertical="top"/>
    </xf>
    <xf numFmtId="165" fontId="61" fillId="27" borderId="15" xfId="0" applyNumberFormat="1" applyFont="1" applyFill="1" applyBorder="1" applyAlignment="1">
      <alignment horizontal="center" vertical="top"/>
    </xf>
    <xf numFmtId="164" fontId="61" fillId="27" borderId="15" xfId="0" applyFont="1" applyFill="1" applyBorder="1" applyAlignment="1">
      <alignment horizontal="center" vertical="top" wrapText="1"/>
    </xf>
    <xf numFmtId="166" fontId="61" fillId="27" borderId="15" xfId="0" applyNumberFormat="1" applyFont="1" applyFill="1" applyBorder="1" applyAlignment="1">
      <alignment horizontal="center" vertical="top" wrapText="1"/>
    </xf>
    <xf numFmtId="166" fontId="61" fillId="27" borderId="15" xfId="0" applyNumberFormat="1" applyFont="1" applyFill="1" applyBorder="1" applyAlignment="1">
      <alignment vertical="top" wrapText="1"/>
    </xf>
    <xf numFmtId="164" fontId="37" fillId="27" borderId="15" xfId="0" applyFont="1" applyFill="1" applyBorder="1" applyAlignment="1">
      <alignment vertical="top"/>
    </xf>
    <xf numFmtId="165" fontId="61" fillId="0" borderId="15" xfId="0" applyNumberFormat="1" applyFont="1" applyFill="1" applyBorder="1" applyAlignment="1">
      <alignment horizontal="center" vertical="top"/>
    </xf>
    <xf numFmtId="166" fontId="61" fillId="0" borderId="15" xfId="0" applyNumberFormat="1" applyFont="1" applyFill="1" applyBorder="1" applyAlignment="1">
      <alignment horizontal="justify" vertical="top" wrapText="1"/>
    </xf>
    <xf numFmtId="166" fontId="61" fillId="0" borderId="15" xfId="0" applyNumberFormat="1" applyFont="1" applyFill="1" applyBorder="1" applyAlignment="1">
      <alignment vertical="top" wrapText="1"/>
    </xf>
    <xf numFmtId="164" fontId="37" fillId="0" borderId="15" xfId="0" applyFont="1" applyFill="1" applyBorder="1" applyAlignment="1">
      <alignment vertical="top"/>
    </xf>
    <xf numFmtId="166" fontId="37" fillId="0" borderId="15" xfId="0" applyNumberFormat="1" applyFont="1" applyFill="1" applyBorder="1" applyAlignment="1">
      <alignment horizontal="justify" vertical="top" wrapText="1"/>
    </xf>
    <xf numFmtId="166" fontId="37" fillId="0" borderId="15" xfId="0" applyNumberFormat="1" applyFont="1" applyFill="1" applyBorder="1" applyAlignment="1">
      <alignment vertical="top" wrapText="1"/>
    </xf>
    <xf numFmtId="164" fontId="37" fillId="0" borderId="15" xfId="0" applyFont="1" applyFill="1" applyBorder="1" applyAlignment="1">
      <alignment vertical="top"/>
    </xf>
    <xf numFmtId="165" fontId="37" fillId="0" borderId="15" xfId="0" applyNumberFormat="1" applyFont="1" applyBorder="1" applyAlignment="1">
      <alignment horizontal="center" vertical="top"/>
    </xf>
    <xf numFmtId="164" fontId="61" fillId="0" borderId="15" xfId="0" applyFont="1" applyBorder="1" applyAlignment="1">
      <alignment horizontal="center" vertical="top" wrapText="1"/>
    </xf>
    <xf numFmtId="164" fontId="37" fillId="0" borderId="15" xfId="0" applyFont="1" applyBorder="1" applyAlignment="1">
      <alignment horizontal="center" vertical="top" wrapText="1"/>
    </xf>
    <xf numFmtId="166" fontId="61" fillId="0" borderId="15" xfId="0" applyNumberFormat="1" applyFont="1" applyBorder="1" applyAlignment="1">
      <alignment horizontal="justify" vertical="top" wrapText="1"/>
    </xf>
    <xf numFmtId="166" fontId="61" fillId="0" borderId="15" xfId="0" applyNumberFormat="1" applyFont="1" applyBorder="1" applyAlignment="1">
      <alignment vertical="top" wrapText="1"/>
    </xf>
    <xf numFmtId="164" fontId="37" fillId="0" borderId="15" xfId="0" applyFont="1" applyBorder="1" applyAlignment="1">
      <alignment vertical="top"/>
    </xf>
    <xf numFmtId="165" fontId="37" fillId="0" borderId="0" xfId="0" applyNumberFormat="1" applyFont="1" applyBorder="1" applyAlignment="1">
      <alignment horizontal="center" vertical="top"/>
    </xf>
    <xf numFmtId="164" fontId="37" fillId="0" borderId="0" xfId="0" applyFont="1" applyBorder="1" applyAlignment="1">
      <alignment horizontal="center" vertical="top" wrapText="1"/>
    </xf>
    <xf numFmtId="166" fontId="37" fillId="0" borderId="0" xfId="0" applyNumberFormat="1" applyFont="1" applyBorder="1" applyAlignment="1">
      <alignment vertical="top" wrapText="1"/>
    </xf>
    <xf numFmtId="164" fontId="37" fillId="0" borderId="0" xfId="0" applyFont="1" applyBorder="1" applyAlignment="1">
      <alignment vertical="top"/>
    </xf>
    <xf numFmtId="168" fontId="61" fillId="0" borderId="0" xfId="0" applyNumberFormat="1" applyFont="1" applyBorder="1" applyAlignment="1">
      <alignment horizontal="right" vertical="top"/>
    </xf>
    <xf numFmtId="168" fontId="37" fillId="0" borderId="0" xfId="0" applyNumberFormat="1" applyFont="1" applyBorder="1" applyAlignment="1">
      <alignment horizontal="right" vertical="top"/>
    </xf>
    <xf numFmtId="166" fontId="37" fillId="0" borderId="15" xfId="0" applyNumberFormat="1" applyFont="1" applyBorder="1" applyAlignment="1">
      <alignment horizontal="justify" vertical="top" wrapText="1"/>
    </xf>
    <xf numFmtId="164" fontId="37" fillId="27" borderId="15" xfId="0" applyFont="1" applyFill="1" applyBorder="1" applyAlignment="1">
      <alignment vertical="top" wrapText="1"/>
    </xf>
    <xf numFmtId="166" fontId="61" fillId="27" borderId="15" xfId="0" applyNumberFormat="1" applyFont="1" applyFill="1" applyBorder="1" applyAlignment="1">
      <alignment vertical="top" wrapText="1"/>
    </xf>
    <xf numFmtId="164" fontId="41" fillId="0" borderId="15" xfId="0" applyFont="1" applyBorder="1" applyAlignment="1">
      <alignment horizontal="center" vertical="top" wrapText="1"/>
    </xf>
    <xf numFmtId="164" fontId="61" fillId="0" borderId="15" xfId="0" applyFont="1" applyBorder="1" applyAlignment="1">
      <alignment horizontal="justify" vertical="top" wrapText="1"/>
    </xf>
    <xf numFmtId="164" fontId="61" fillId="27" borderId="15" xfId="0" applyFont="1" applyFill="1" applyBorder="1" applyAlignment="1">
      <alignment vertical="top"/>
    </xf>
    <xf numFmtId="164" fontId="37" fillId="27" borderId="15" xfId="0" applyFont="1" applyFill="1" applyBorder="1" applyAlignment="1">
      <alignment horizontal="center" vertical="top" wrapText="1"/>
    </xf>
    <xf numFmtId="165" fontId="37" fillId="0" borderId="15" xfId="0" applyNumberFormat="1" applyFont="1" applyFill="1" applyBorder="1" applyAlignment="1">
      <alignment horizontal="center" vertical="top"/>
    </xf>
    <xf numFmtId="166" fontId="61" fillId="0" borderId="15" xfId="0" applyNumberFormat="1" applyFont="1" applyFill="1" applyBorder="1" applyAlignment="1">
      <alignment vertical="top" wrapText="1"/>
    </xf>
    <xf numFmtId="164" fontId="61" fillId="0" borderId="15" xfId="0" applyFont="1" applyBorder="1" applyAlignment="1">
      <alignment vertical="top"/>
    </xf>
    <xf numFmtId="164" fontId="37" fillId="0" borderId="15" xfId="0" applyFont="1" applyFill="1" applyBorder="1" applyAlignment="1">
      <alignment horizontal="center" vertical="top" wrapText="1"/>
    </xf>
    <xf numFmtId="166" fontId="37" fillId="0" borderId="15" xfId="0" applyNumberFormat="1" applyFont="1" applyFill="1" applyBorder="1" applyAlignment="1">
      <alignment vertical="top" wrapText="1"/>
    </xf>
    <xf numFmtId="165" fontId="37" fillId="0" borderId="0" xfId="0" applyNumberFormat="1" applyFont="1" applyFill="1" applyBorder="1" applyAlignment="1">
      <alignment horizontal="center" vertical="top"/>
    </xf>
    <xf numFmtId="164" fontId="37" fillId="0" borderId="0" xfId="0" applyFont="1" applyFill="1" applyBorder="1" applyAlignment="1">
      <alignment horizontal="center" vertical="top" wrapText="1"/>
    </xf>
    <xf numFmtId="166" fontId="37" fillId="0" borderId="0" xfId="0" applyNumberFormat="1" applyFont="1" applyFill="1" applyBorder="1" applyAlignment="1">
      <alignment vertical="top" wrapText="1"/>
    </xf>
    <xf numFmtId="169" fontId="61" fillId="27" borderId="15" xfId="0" applyNumberFormat="1" applyFont="1" applyFill="1" applyBorder="1" applyAlignment="1">
      <alignment horizontal="center" vertical="top" wrapText="1"/>
    </xf>
    <xf numFmtId="168" fontId="37" fillId="0" borderId="15" xfId="0" applyNumberFormat="1" applyFont="1" applyBorder="1" applyAlignment="1">
      <alignment horizontal="right" vertical="top"/>
    </xf>
    <xf numFmtId="166" fontId="37" fillId="0" borderId="15" xfId="0" applyNumberFormat="1" applyFont="1" applyBorder="1" applyAlignment="1">
      <alignment horizontal="right" vertical="top" wrapText="1"/>
    </xf>
    <xf numFmtId="166" fontId="61" fillId="0" borderId="15" xfId="0" applyNumberFormat="1" applyFont="1" applyBorder="1" applyAlignment="1">
      <alignment vertical="top" wrapText="1"/>
    </xf>
    <xf numFmtId="164" fontId="44" fillId="27" borderId="0" xfId="0" applyFont="1" applyFill="1" applyAlignment="1">
      <alignment vertical="top"/>
    </xf>
    <xf numFmtId="166" fontId="37" fillId="0" borderId="15" xfId="0" applyNumberFormat="1" applyFont="1" applyBorder="1" applyAlignment="1">
      <alignment vertical="top" wrapText="1"/>
    </xf>
    <xf numFmtId="165" fontId="54" fillId="10" borderId="15" xfId="0" applyNumberFormat="1" applyFont="1" applyFill="1" applyBorder="1" applyAlignment="1">
      <alignment horizontal="right" vertical="top"/>
    </xf>
    <xf numFmtId="166" fontId="54" fillId="5" borderId="15" xfId="0" applyNumberFormat="1" applyFont="1" applyFill="1" applyBorder="1" applyAlignment="1">
      <alignment horizontal="right" vertical="top"/>
    </xf>
    <xf numFmtId="164" fontId="54" fillId="5" borderId="15" xfId="0" applyFont="1" applyFill="1" applyBorder="1" applyAlignment="1">
      <alignment horizontal="right" vertical="top"/>
    </xf>
    <xf numFmtId="168" fontId="54" fillId="5" borderId="15" xfId="0" applyNumberFormat="1" applyFont="1" applyFill="1" applyBorder="1" applyAlignment="1">
      <alignment horizontal="right" vertical="top"/>
    </xf>
    <xf numFmtId="164" fontId="54" fillId="0" borderId="0" xfId="0" applyFont="1" applyAlignment="1">
      <alignment horizontal="right" vertical="top"/>
    </xf>
    <xf numFmtId="164" fontId="66" fillId="0" borderId="0" xfId="0" applyFont="1" applyAlignment="1">
      <alignment vertical="top"/>
    </xf>
    <xf numFmtId="166" fontId="37" fillId="0" borderId="0" xfId="0" applyNumberFormat="1" applyFont="1" applyBorder="1" applyAlignment="1">
      <alignment horizontal="right" wrapText="1"/>
    </xf>
    <xf numFmtId="164" fontId="54" fillId="0" borderId="0" xfId="0" applyFont="1" applyBorder="1" applyAlignment="1">
      <alignment horizontal="center" vertical="center" wrapText="1"/>
    </xf>
    <xf numFmtId="164" fontId="65" fillId="0" borderId="0" xfId="0" applyFont="1" applyAlignment="1">
      <alignment/>
    </xf>
    <xf numFmtId="164" fontId="36" fillId="0" borderId="0" xfId="0" applyFont="1" applyAlignment="1">
      <alignment vertical="center"/>
    </xf>
    <xf numFmtId="166" fontId="36" fillId="0" borderId="0" xfId="0" applyNumberFormat="1" applyFont="1" applyAlignment="1">
      <alignment vertical="center"/>
    </xf>
    <xf numFmtId="164" fontId="67" fillId="0" borderId="0" xfId="0" applyFont="1" applyAlignment="1">
      <alignment horizontal="right"/>
    </xf>
    <xf numFmtId="164" fontId="43" fillId="10" borderId="15" xfId="0" applyFont="1" applyFill="1" applyBorder="1" applyAlignment="1">
      <alignment horizontal="center" vertical="center"/>
    </xf>
    <xf numFmtId="166" fontId="43" fillId="10" borderId="15" xfId="0" applyNumberFormat="1" applyFont="1" applyFill="1" applyBorder="1" applyAlignment="1">
      <alignment horizontal="center" vertical="center" wrapText="1"/>
    </xf>
    <xf numFmtId="164" fontId="43" fillId="10" borderId="15" xfId="0" applyFont="1" applyFill="1" applyBorder="1" applyAlignment="1">
      <alignment horizontal="center" vertical="center" wrapText="1"/>
    </xf>
    <xf numFmtId="166" fontId="43" fillId="10" borderId="15" xfId="0" applyNumberFormat="1" applyFont="1" applyFill="1" applyBorder="1" applyAlignment="1">
      <alignment horizontal="center" vertical="center"/>
    </xf>
    <xf numFmtId="164" fontId="36" fillId="0" borderId="15" xfId="0" applyFont="1" applyBorder="1" applyAlignment="1">
      <alignment horizontal="center" vertical="center"/>
    </xf>
    <xf numFmtId="166" fontId="36" fillId="0" borderId="15" xfId="0" applyNumberFormat="1" applyFont="1" applyBorder="1" applyAlignment="1">
      <alignment horizontal="center" vertical="center"/>
    </xf>
    <xf numFmtId="164" fontId="43" fillId="0" borderId="15" xfId="0" applyFont="1" applyBorder="1" applyAlignment="1">
      <alignment horizontal="center" vertical="center"/>
    </xf>
    <xf numFmtId="164" fontId="43" fillId="0" borderId="15" xfId="0" applyFont="1" applyBorder="1" applyAlignment="1">
      <alignment vertical="center" wrapText="1"/>
    </xf>
    <xf numFmtId="166" fontId="36" fillId="0" borderId="15" xfId="0" applyNumberFormat="1" applyFont="1" applyBorder="1" applyAlignment="1">
      <alignment vertical="center"/>
    </xf>
    <xf numFmtId="164" fontId="36" fillId="0" borderId="15" xfId="0" applyFont="1" applyBorder="1" applyAlignment="1">
      <alignment vertical="center"/>
    </xf>
    <xf numFmtId="164" fontId="36" fillId="0" borderId="15" xfId="0" applyFont="1" applyBorder="1" applyAlignment="1">
      <alignment horizontal="left" vertical="center" indent="1"/>
    </xf>
    <xf numFmtId="164" fontId="36" fillId="0" borderId="15" xfId="0" applyFont="1" applyBorder="1" applyAlignment="1">
      <alignment horizontal="left" vertical="center" indent="2"/>
    </xf>
    <xf numFmtId="164" fontId="43" fillId="0" borderId="15" xfId="0" applyFont="1" applyBorder="1" applyAlignment="1">
      <alignment vertical="center"/>
    </xf>
    <xf numFmtId="164" fontId="43" fillId="0" borderId="15" xfId="0" applyFont="1" applyBorder="1" applyAlignment="1">
      <alignment horizontal="left" vertical="center" indent="2"/>
    </xf>
    <xf numFmtId="166" fontId="43" fillId="0" borderId="15" xfId="0" applyNumberFormat="1" applyFont="1" applyBorder="1" applyAlignment="1">
      <alignment vertical="center"/>
    </xf>
    <xf numFmtId="166" fontId="43" fillId="0" borderId="15" xfId="0" applyNumberFormat="1" applyFont="1" applyBorder="1" applyAlignment="1">
      <alignment horizontal="center" vertical="center"/>
    </xf>
    <xf numFmtId="164" fontId="43" fillId="17" borderId="15" xfId="0" applyFont="1" applyFill="1" applyBorder="1" applyAlignment="1">
      <alignment horizontal="right" vertical="center"/>
    </xf>
    <xf numFmtId="164" fontId="40" fillId="0" borderId="0" xfId="0" applyFont="1" applyAlignment="1">
      <alignment/>
    </xf>
    <xf numFmtId="164" fontId="68" fillId="0" borderId="0" xfId="0" applyFont="1" applyAlignment="1">
      <alignment horizontal="right"/>
    </xf>
    <xf numFmtId="164" fontId="43" fillId="17" borderId="15" xfId="0" applyFont="1" applyFill="1" applyBorder="1" applyAlignment="1">
      <alignment horizontal="right"/>
    </xf>
    <xf numFmtId="165" fontId="44" fillId="0" borderId="0" xfId="0" applyNumberFormat="1" applyFont="1" applyAlignment="1">
      <alignment/>
    </xf>
    <xf numFmtId="166" fontId="44" fillId="0" borderId="0" xfId="0" applyNumberFormat="1" applyFont="1" applyAlignment="1">
      <alignment/>
    </xf>
    <xf numFmtId="166" fontId="44" fillId="0" borderId="0" xfId="0" applyNumberFormat="1" applyFont="1" applyAlignment="1">
      <alignment horizontal="center"/>
    </xf>
    <xf numFmtId="165" fontId="41" fillId="0" borderId="0" xfId="0" applyNumberFormat="1" applyFont="1" applyBorder="1" applyAlignment="1">
      <alignment horizontal="center"/>
    </xf>
    <xf numFmtId="165" fontId="43" fillId="0" borderId="0" xfId="0" applyNumberFormat="1" applyFont="1" applyBorder="1" applyAlignment="1">
      <alignment horizontal="center"/>
    </xf>
    <xf numFmtId="166" fontId="64" fillId="0" borderId="14" xfId="0" applyNumberFormat="1" applyFont="1" applyBorder="1" applyAlignment="1">
      <alignment horizontal="right"/>
    </xf>
    <xf numFmtId="165" fontId="43" fillId="10" borderId="15" xfId="0" applyNumberFormat="1" applyFont="1" applyFill="1" applyBorder="1" applyAlignment="1">
      <alignment horizontal="center" vertical="center"/>
    </xf>
    <xf numFmtId="164" fontId="43" fillId="0" borderId="15" xfId="0" applyFont="1" applyBorder="1" applyAlignment="1">
      <alignment/>
    </xf>
    <xf numFmtId="165" fontId="43" fillId="0" borderId="15" xfId="0" applyNumberFormat="1" applyFont="1" applyBorder="1" applyAlignment="1">
      <alignment horizontal="center" vertical="top"/>
    </xf>
    <xf numFmtId="166" fontId="43" fillId="0" borderId="15" xfId="0" applyNumberFormat="1" applyFont="1" applyBorder="1" applyAlignment="1">
      <alignment vertical="top" wrapText="1"/>
    </xf>
    <xf numFmtId="166" fontId="43" fillId="2" borderId="15" xfId="0" applyNumberFormat="1" applyFont="1" applyFill="1" applyBorder="1" applyAlignment="1">
      <alignment vertical="top"/>
    </xf>
    <xf numFmtId="166" fontId="36" fillId="2" borderId="15" xfId="0" applyNumberFormat="1" applyFont="1" applyFill="1" applyBorder="1" applyAlignment="1">
      <alignment vertical="top"/>
    </xf>
    <xf numFmtId="164" fontId="43" fillId="10" borderId="15" xfId="0" applyFont="1" applyFill="1" applyBorder="1" applyAlignment="1">
      <alignment horizontal="right"/>
    </xf>
    <xf numFmtId="165" fontId="43" fillId="10" borderId="15" xfId="0" applyNumberFormat="1" applyFont="1" applyFill="1" applyBorder="1" applyAlignment="1">
      <alignment horizontal="right"/>
    </xf>
    <xf numFmtId="166" fontId="43" fillId="5" borderId="15" xfId="0" applyNumberFormat="1" applyFont="1" applyFill="1" applyBorder="1" applyAlignment="1">
      <alignment vertical="top"/>
    </xf>
    <xf numFmtId="164" fontId="54" fillId="0" borderId="0" xfId="0" applyFont="1" applyBorder="1" applyAlignment="1">
      <alignment horizontal="center"/>
    </xf>
    <xf numFmtId="164" fontId="62" fillId="0" borderId="0" xfId="0" applyFont="1" applyBorder="1" applyAlignment="1">
      <alignment vertical="top" wrapText="1"/>
    </xf>
    <xf numFmtId="166" fontId="43" fillId="0" borderId="0" xfId="0" applyNumberFormat="1" applyFont="1" applyAlignment="1">
      <alignment horizontal="right"/>
    </xf>
    <xf numFmtId="164" fontId="43" fillId="0" borderId="0" xfId="0" applyFont="1" applyBorder="1" applyAlignment="1">
      <alignment/>
    </xf>
    <xf numFmtId="164" fontId="43" fillId="0" borderId="0" xfId="0" applyFont="1" applyBorder="1" applyAlignment="1">
      <alignment horizontal="left"/>
    </xf>
    <xf numFmtId="164" fontId="39" fillId="17" borderId="15" xfId="0" applyFont="1" applyFill="1" applyBorder="1" applyAlignment="1">
      <alignment horizontal="center" vertical="center" wrapText="1"/>
    </xf>
    <xf numFmtId="166" fontId="39" fillId="17" borderId="15" xfId="0" applyNumberFormat="1" applyFont="1" applyFill="1" applyBorder="1" applyAlignment="1">
      <alignment horizontal="center" vertical="top" wrapText="1"/>
    </xf>
    <xf numFmtId="164" fontId="36" fillId="0" borderId="21" xfId="0" applyFont="1" applyBorder="1" applyAlignment="1">
      <alignment horizontal="center" vertical="top" wrapText="1"/>
    </xf>
    <xf numFmtId="164" fontId="36" fillId="0" borderId="22" xfId="0" applyFont="1" applyBorder="1" applyAlignment="1">
      <alignment vertical="top" wrapText="1"/>
    </xf>
    <xf numFmtId="166" fontId="36" fillId="0" borderId="22" xfId="0" applyNumberFormat="1" applyFont="1" applyBorder="1" applyAlignment="1">
      <alignment horizontal="right" vertical="top" wrapText="1"/>
    </xf>
    <xf numFmtId="166" fontId="36" fillId="0" borderId="35" xfId="0" applyNumberFormat="1" applyFont="1" applyBorder="1" applyAlignment="1">
      <alignment horizontal="right" vertical="top" wrapText="1"/>
    </xf>
    <xf numFmtId="164" fontId="36" fillId="0" borderId="27" xfId="0" applyFont="1" applyBorder="1" applyAlignment="1">
      <alignment horizontal="center" vertical="top" wrapText="1"/>
    </xf>
    <xf numFmtId="166" fontId="36" fillId="0" borderId="15" xfId="0" applyNumberFormat="1" applyFont="1" applyBorder="1" applyAlignment="1">
      <alignment horizontal="right" vertical="top" wrapText="1"/>
    </xf>
    <xf numFmtId="164" fontId="36" fillId="0" borderId="51" xfId="0" applyFont="1" applyBorder="1" applyAlignment="1">
      <alignment horizontal="center" vertical="top" wrapText="1"/>
    </xf>
    <xf numFmtId="166" fontId="36" fillId="0" borderId="24" xfId="0" applyNumberFormat="1" applyFont="1" applyBorder="1" applyAlignment="1">
      <alignment horizontal="right" vertical="top" wrapText="1"/>
    </xf>
    <xf numFmtId="166" fontId="36" fillId="0" borderId="41" xfId="0" applyNumberFormat="1" applyFont="1" applyBorder="1" applyAlignment="1">
      <alignment horizontal="right" vertical="top" wrapText="1"/>
    </xf>
    <xf numFmtId="166" fontId="43" fillId="2" borderId="15" xfId="0" applyNumberFormat="1" applyFont="1" applyFill="1" applyBorder="1" applyAlignment="1">
      <alignment horizontal="right" vertical="top" wrapText="1"/>
    </xf>
    <xf numFmtId="166" fontId="39" fillId="0" borderId="0" xfId="0" applyNumberFormat="1" applyFont="1" applyAlignment="1">
      <alignment horizontal="right"/>
    </xf>
    <xf numFmtId="166" fontId="39" fillId="17" borderId="15" xfId="0" applyNumberFormat="1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/>
    </xf>
    <xf numFmtId="166" fontId="36" fillId="0" borderId="0" xfId="0" applyNumberFormat="1" applyFont="1" applyBorder="1" applyAlignment="1">
      <alignment horizontal="right"/>
    </xf>
    <xf numFmtId="164" fontId="55" fillId="0" borderId="0" xfId="0" applyFont="1" applyAlignment="1">
      <alignment horizontal="center"/>
    </xf>
    <xf numFmtId="164" fontId="55" fillId="0" borderId="0" xfId="0" applyFont="1" applyAlignment="1">
      <alignment/>
    </xf>
    <xf numFmtId="164" fontId="55" fillId="0" borderId="0" xfId="0" applyFont="1" applyAlignment="1">
      <alignment horizontal="justify" wrapText="1"/>
    </xf>
    <xf numFmtId="173" fontId="55" fillId="0" borderId="0" xfId="0" applyNumberFormat="1" applyFont="1" applyAlignment="1">
      <alignment/>
    </xf>
    <xf numFmtId="166" fontId="55" fillId="0" borderId="0" xfId="0" applyNumberFormat="1" applyFont="1" applyAlignment="1">
      <alignment/>
    </xf>
    <xf numFmtId="166" fontId="55" fillId="0" borderId="0" xfId="0" applyNumberFormat="1" applyFont="1" applyBorder="1" applyAlignment="1">
      <alignment horizontal="right" vertical="top" wrapText="1"/>
    </xf>
    <xf numFmtId="164" fontId="55" fillId="0" borderId="0" xfId="0" applyFont="1" applyAlignment="1">
      <alignment horizontal="center" vertical="center"/>
    </xf>
    <xf numFmtId="164" fontId="55" fillId="0" borderId="0" xfId="0" applyFont="1" applyAlignment="1">
      <alignment vertical="center"/>
    </xf>
    <xf numFmtId="164" fontId="55" fillId="0" borderId="0" xfId="0" applyFont="1" applyAlignment="1">
      <alignment horizontal="justify" vertical="center" wrapText="1"/>
    </xf>
    <xf numFmtId="173" fontId="55" fillId="0" borderId="0" xfId="0" applyNumberFormat="1" applyFont="1" applyAlignment="1">
      <alignment vertical="center"/>
    </xf>
    <xf numFmtId="166" fontId="69" fillId="0" borderId="0" xfId="0" applyNumberFormat="1" applyFont="1" applyAlignment="1">
      <alignment horizontal="right"/>
    </xf>
    <xf numFmtId="164" fontId="70" fillId="30" borderId="15" xfId="0" applyFont="1" applyFill="1" applyBorder="1" applyAlignment="1">
      <alignment horizontal="center" vertical="center" wrapText="1"/>
    </xf>
    <xf numFmtId="164" fontId="54" fillId="30" borderId="15" xfId="0" applyFont="1" applyFill="1" applyBorder="1" applyAlignment="1">
      <alignment horizontal="center" vertical="center" wrapText="1"/>
    </xf>
    <xf numFmtId="173" fontId="70" fillId="30" borderId="15" xfId="0" applyNumberFormat="1" applyFont="1" applyFill="1" applyBorder="1" applyAlignment="1">
      <alignment horizontal="center" vertical="center" wrapText="1"/>
    </xf>
    <xf numFmtId="166" fontId="54" fillId="0" borderId="0" xfId="0" applyNumberFormat="1" applyFont="1" applyAlignment="1">
      <alignment horizontal="center" vertical="center"/>
    </xf>
    <xf numFmtId="164" fontId="55" fillId="0" borderId="15" xfId="0" applyFont="1" applyBorder="1" applyAlignment="1">
      <alignment horizontal="center" vertical="center"/>
    </xf>
    <xf numFmtId="164" fontId="55" fillId="0" borderId="15" xfId="0" applyFont="1" applyBorder="1" applyAlignment="1">
      <alignment horizontal="center" vertical="center" wrapText="1"/>
    </xf>
    <xf numFmtId="166" fontId="55" fillId="0" borderId="15" xfId="0" applyNumberFormat="1" applyFont="1" applyBorder="1" applyAlignment="1">
      <alignment horizontal="right" vertical="center"/>
    </xf>
    <xf numFmtId="168" fontId="55" fillId="0" borderId="15" xfId="0" applyNumberFormat="1" applyFont="1" applyBorder="1" applyAlignment="1">
      <alignment horizontal="right" vertical="center"/>
    </xf>
    <xf numFmtId="166" fontId="54" fillId="0" borderId="0" xfId="0" applyNumberFormat="1" applyFont="1" applyAlignment="1">
      <alignment/>
    </xf>
    <xf numFmtId="164" fontId="54" fillId="0" borderId="0" xfId="0" applyFont="1" applyAlignment="1">
      <alignment/>
    </xf>
    <xf numFmtId="172" fontId="54" fillId="30" borderId="15" xfId="0" applyNumberFormat="1" applyFont="1" applyFill="1" applyBorder="1" applyAlignment="1">
      <alignment horizontal="center" vertical="center"/>
    </xf>
    <xf numFmtId="173" fontId="54" fillId="30" borderId="15" xfId="0" applyNumberFormat="1" applyFont="1" applyFill="1" applyBorder="1" applyAlignment="1">
      <alignment horizontal="center" vertical="center"/>
    </xf>
    <xf numFmtId="164" fontId="54" fillId="30" borderId="15" xfId="0" applyFont="1" applyFill="1" applyBorder="1" applyAlignment="1">
      <alignment horizontal="center" vertical="center"/>
    </xf>
    <xf numFmtId="173" fontId="54" fillId="2" borderId="0" xfId="0" applyNumberFormat="1" applyFont="1" applyFill="1" applyBorder="1" applyAlignment="1">
      <alignment horizontal="center" vertical="center"/>
    </xf>
    <xf numFmtId="164" fontId="37" fillId="0" borderId="52" xfId="0" applyFont="1" applyBorder="1" applyAlignment="1">
      <alignment horizontal="center" vertical="center" wrapText="1"/>
    </xf>
    <xf numFmtId="164" fontId="37" fillId="0" borderId="53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left" vertical="center" wrapText="1"/>
    </xf>
    <xf numFmtId="164" fontId="37" fillId="0" borderId="0" xfId="0" applyFont="1" applyBorder="1" applyAlignment="1">
      <alignment horizontal="center" vertical="center" wrapText="1"/>
    </xf>
    <xf numFmtId="173" fontId="37" fillId="0" borderId="0" xfId="0" applyNumberFormat="1" applyFont="1" applyBorder="1" applyAlignment="1">
      <alignment horizontal="center" vertical="center" wrapText="1"/>
    </xf>
    <xf numFmtId="164" fontId="37" fillId="0" borderId="0" xfId="0" applyFont="1" applyAlignment="1">
      <alignment horizontal="center" vertical="center" wrapText="1"/>
    </xf>
    <xf numFmtId="164" fontId="37" fillId="0" borderId="0" xfId="0" applyFont="1" applyBorder="1" applyAlignment="1">
      <alignment horizontal="right" vertical="center" wrapText="1"/>
    </xf>
    <xf numFmtId="164" fontId="37" fillId="0" borderId="54" xfId="0" applyFont="1" applyBorder="1" applyAlignment="1">
      <alignment horizontal="center" vertical="center" wrapText="1"/>
    </xf>
    <xf numFmtId="164" fontId="71" fillId="0" borderId="0" xfId="0" applyFont="1" applyBorder="1" applyAlignment="1">
      <alignment horizontal="center" vertical="center" wrapText="1"/>
    </xf>
    <xf numFmtId="164" fontId="61" fillId="0" borderId="0" xfId="0" applyFont="1" applyBorder="1" applyAlignment="1">
      <alignment horizontal="center" vertical="center" wrapText="1"/>
    </xf>
    <xf numFmtId="164" fontId="61" fillId="0" borderId="0" xfId="0" applyFont="1" applyBorder="1" applyAlignment="1">
      <alignment horizontal="left" vertical="center" wrapText="1"/>
    </xf>
    <xf numFmtId="164" fontId="61" fillId="0" borderId="15" xfId="0" applyFont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70" fontId="37" fillId="0" borderId="15" xfId="0" applyNumberFormat="1" applyFont="1" applyBorder="1" applyAlignment="1">
      <alignment horizontal="center" vertical="center" wrapText="1"/>
    </xf>
    <xf numFmtId="164" fontId="37" fillId="0" borderId="15" xfId="0" applyFont="1" applyBorder="1" applyAlignment="1">
      <alignment horizontal="left" vertical="center" wrapText="1"/>
    </xf>
    <xf numFmtId="164" fontId="37" fillId="0" borderId="15" xfId="0" applyFont="1" applyFill="1" applyBorder="1" applyAlignment="1">
      <alignment horizontal="center" vertical="center" wrapText="1"/>
    </xf>
    <xf numFmtId="166" fontId="37" fillId="0" borderId="15" xfId="0" applyNumberFormat="1" applyFont="1" applyBorder="1" applyAlignment="1">
      <alignment horizontal="right" vertical="center" wrapText="1"/>
    </xf>
    <xf numFmtId="166" fontId="37" fillId="0" borderId="15" xfId="0" applyNumberFormat="1" applyFont="1" applyFill="1" applyBorder="1" applyAlignment="1">
      <alignment horizontal="right" vertical="center" wrapText="1"/>
    </xf>
    <xf numFmtId="170" fontId="72" fillId="0" borderId="15" xfId="0" applyNumberFormat="1" applyFont="1" applyBorder="1" applyAlignment="1">
      <alignment horizontal="center" vertical="center" wrapText="1"/>
    </xf>
    <xf numFmtId="164" fontId="73" fillId="0" borderId="0" xfId="0" applyFont="1" applyBorder="1" applyAlignment="1">
      <alignment horizontal="center" vertical="center" wrapText="1"/>
    </xf>
    <xf numFmtId="164" fontId="37" fillId="0" borderId="15" xfId="0" applyFont="1" applyFill="1" applyBorder="1" applyAlignment="1">
      <alignment horizontal="left" vertical="center" wrapText="1"/>
    </xf>
    <xf numFmtId="170" fontId="72" fillId="0" borderId="0" xfId="0" applyNumberFormat="1" applyFont="1" applyBorder="1" applyAlignment="1">
      <alignment horizontal="center" vertical="center" wrapText="1"/>
    </xf>
    <xf numFmtId="166" fontId="37" fillId="0" borderId="0" xfId="0" applyNumberFormat="1" applyFont="1" applyFill="1" applyBorder="1" applyAlignment="1">
      <alignment horizontal="right" vertical="center" wrapText="1"/>
    </xf>
    <xf numFmtId="164" fontId="37" fillId="0" borderId="0" xfId="0" applyFont="1" applyFill="1" applyBorder="1" applyAlignment="1">
      <alignment horizontal="center" vertical="center" wrapText="1"/>
    </xf>
    <xf numFmtId="173" fontId="37" fillId="0" borderId="0" xfId="0" applyNumberFormat="1" applyFont="1" applyFill="1" applyBorder="1" applyAlignment="1">
      <alignment horizontal="center" vertical="center" wrapText="1"/>
    </xf>
    <xf numFmtId="164" fontId="37" fillId="0" borderId="15" xfId="0" applyNumberFormat="1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center" vertical="center" wrapText="1"/>
    </xf>
    <xf numFmtId="166" fontId="37" fillId="0" borderId="0" xfId="0" applyNumberFormat="1" applyFont="1" applyBorder="1" applyAlignment="1">
      <alignment horizontal="right" vertical="center" wrapText="1"/>
    </xf>
    <xf numFmtId="166" fontId="37" fillId="0" borderId="0" xfId="0" applyNumberFormat="1" applyFont="1" applyBorder="1" applyAlignment="1">
      <alignment horizontal="center" vertical="center" wrapText="1"/>
    </xf>
    <xf numFmtId="173" fontId="72" fillId="0" borderId="0" xfId="0" applyNumberFormat="1" applyFont="1" applyBorder="1" applyAlignment="1">
      <alignment horizontal="center" vertical="center" wrapText="1"/>
    </xf>
    <xf numFmtId="164" fontId="72" fillId="0" borderId="0" xfId="0" applyFont="1" applyBorder="1" applyAlignment="1">
      <alignment horizontal="center" vertical="center" wrapText="1"/>
    </xf>
    <xf numFmtId="173" fontId="37" fillId="0" borderId="0" xfId="0" applyNumberFormat="1" applyFont="1" applyBorder="1" applyAlignment="1">
      <alignment horizontal="left" vertical="center" wrapText="1"/>
    </xf>
    <xf numFmtId="173" fontId="74" fillId="0" borderId="0" xfId="0" applyNumberFormat="1" applyFont="1" applyBorder="1" applyAlignment="1">
      <alignment horizontal="center" vertical="center" wrapText="1"/>
    </xf>
    <xf numFmtId="173" fontId="61" fillId="0" borderId="0" xfId="0" applyNumberFormat="1" applyFont="1" applyBorder="1" applyAlignment="1">
      <alignment horizontal="left" vertical="center" wrapText="1"/>
    </xf>
    <xf numFmtId="173" fontId="61" fillId="0" borderId="0" xfId="0" applyNumberFormat="1" applyFont="1" applyBorder="1" applyAlignment="1">
      <alignment horizontal="center" vertical="center" wrapText="1"/>
    </xf>
  </cellXfs>
  <cellStyles count="8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te" xfId="90"/>
    <cellStyle name="Obliczenia" xfId="91"/>
    <cellStyle name="Outpu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Warning Text" xfId="100"/>
    <cellStyle name="Złe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defaultGridColor="0" view="pageBreakPreview" zoomScale="80" zoomScaleSheetLayoutView="80" colorId="15" workbookViewId="0" topLeftCell="A16">
      <selection activeCell="G30" sqref="G30"/>
    </sheetView>
  </sheetViews>
  <sheetFormatPr defaultColWidth="12.00390625" defaultRowHeight="12.75"/>
  <cols>
    <col min="1" max="1" width="6.875" style="1" customWidth="1"/>
    <col min="2" max="2" width="64.875" style="2" customWidth="1"/>
    <col min="3" max="3" width="16.375" style="3" customWidth="1"/>
    <col min="4" max="4" width="15.375" style="3" customWidth="1"/>
    <col min="5" max="5" width="8.875" style="3" customWidth="1"/>
    <col min="6" max="6" width="16.375" style="4" customWidth="1"/>
    <col min="7" max="7" width="14.875" style="4" customWidth="1"/>
    <col min="8" max="8" width="8.875" style="4" customWidth="1"/>
    <col min="9" max="16384" width="11.625" style="4" customWidth="1"/>
  </cols>
  <sheetData>
    <row r="1" spans="2:8" ht="29.25" customHeight="1">
      <c r="B1"/>
      <c r="C1" s="5"/>
      <c r="D1"/>
      <c r="E1" s="6"/>
      <c r="F1" s="7" t="s">
        <v>0</v>
      </c>
      <c r="G1" s="7"/>
      <c r="H1" s="7"/>
    </row>
    <row r="2" spans="1:8" ht="17.25">
      <c r="A2" s="8" t="s">
        <v>1</v>
      </c>
      <c r="B2" s="8"/>
      <c r="C2" s="8"/>
      <c r="D2" s="8"/>
      <c r="E2" s="8"/>
      <c r="F2" s="8"/>
      <c r="G2" s="8"/>
      <c r="H2" s="8"/>
    </row>
    <row r="3" spans="1:8" ht="19.5" customHeight="1">
      <c r="A3" s="8" t="s">
        <v>2</v>
      </c>
      <c r="B3" s="8"/>
      <c r="C3" s="8"/>
      <c r="D3" s="8"/>
      <c r="E3" s="8"/>
      <c r="F3" s="8"/>
      <c r="G3" s="8"/>
      <c r="H3" s="8"/>
    </row>
    <row r="4" spans="1:8" ht="15">
      <c r="A4" s="9" t="s">
        <v>3</v>
      </c>
      <c r="B4" s="9"/>
      <c r="C4" s="9"/>
      <c r="D4" s="9"/>
      <c r="E4" s="9"/>
      <c r="F4" s="9"/>
      <c r="G4" s="9"/>
      <c r="H4" s="9"/>
    </row>
    <row r="5" spans="1:5" ht="19.5" customHeight="1">
      <c r="A5" s="9"/>
      <c r="B5" s="9"/>
      <c r="C5" s="10"/>
      <c r="D5" s="10"/>
      <c r="E5" s="10"/>
    </row>
    <row r="6" spans="1:8" ht="13.5" customHeight="1">
      <c r="A6" s="9"/>
      <c r="B6" s="9"/>
      <c r="C6" s="10"/>
      <c r="D6"/>
      <c r="E6" s="11"/>
      <c r="G6" s="11" t="s">
        <v>4</v>
      </c>
      <c r="H6" s="11"/>
    </row>
    <row r="7" spans="1:8" s="15" customFormat="1" ht="33" customHeight="1">
      <c r="A7" s="12" t="s">
        <v>5</v>
      </c>
      <c r="B7" s="13" t="s">
        <v>6</v>
      </c>
      <c r="C7" s="14" t="s">
        <v>7</v>
      </c>
      <c r="D7" s="14" t="s">
        <v>8</v>
      </c>
      <c r="E7" s="14" t="s">
        <v>9</v>
      </c>
      <c r="F7" s="14" t="s">
        <v>7</v>
      </c>
      <c r="G7" s="14" t="s">
        <v>8</v>
      </c>
      <c r="H7" s="14" t="s">
        <v>9</v>
      </c>
    </row>
    <row r="8" spans="1:8" ht="15.75" customHeight="1">
      <c r="A8" s="16" t="s">
        <v>10</v>
      </c>
      <c r="B8" s="17" t="str">
        <f>'zał 3'!D7</f>
        <v>Rolnictwo i łowiectwo</v>
      </c>
      <c r="C8" s="18">
        <f>'zał 3'!E7</f>
        <v>360474</v>
      </c>
      <c r="D8" s="18">
        <f>'zał 3'!F7</f>
        <v>360474</v>
      </c>
      <c r="E8" s="19">
        <f>(D8/C8)*100</f>
        <v>100</v>
      </c>
      <c r="F8" s="18">
        <f>'zał 5'!E7+'zał 6'!E7</f>
        <v>377574</v>
      </c>
      <c r="G8" s="18">
        <f>'zał 5'!F7+'zał 6'!F7</f>
        <v>372561</v>
      </c>
      <c r="H8" s="20">
        <f>(G8/F8)*100</f>
        <v>98.67231324190755</v>
      </c>
    </row>
    <row r="9" spans="1:8" ht="15.75" customHeight="1">
      <c r="A9" s="16" t="s">
        <v>11</v>
      </c>
      <c r="B9" s="17" t="str">
        <f>'zał 2'!D8</f>
        <v>Leśnictwo</v>
      </c>
      <c r="C9" s="18">
        <f>'zał 2'!E8</f>
        <v>7100</v>
      </c>
      <c r="D9" s="18">
        <f>'zał 2'!F8</f>
        <v>7412</v>
      </c>
      <c r="E9" s="19">
        <f>(D9/C9)*100</f>
        <v>104.3943661971831</v>
      </c>
      <c r="F9" s="21"/>
      <c r="G9" s="21"/>
      <c r="H9" s="21"/>
    </row>
    <row r="10" spans="1:8" ht="15.75" customHeight="1">
      <c r="A10" s="16" t="s">
        <v>12</v>
      </c>
      <c r="B10" s="17" t="s">
        <v>13</v>
      </c>
      <c r="C10" s="22"/>
      <c r="D10" s="22"/>
      <c r="E10" s="23"/>
      <c r="F10" s="18">
        <f>'zał 5'!E11</f>
        <v>547750</v>
      </c>
      <c r="G10" s="18">
        <f>'zał 5'!F11</f>
        <v>494472</v>
      </c>
      <c r="H10" s="20">
        <f>(G10/F10)*100</f>
        <v>90.27329986307622</v>
      </c>
    </row>
    <row r="11" spans="1:8" ht="15">
      <c r="A11" s="16" t="s">
        <v>14</v>
      </c>
      <c r="B11" s="17" t="str">
        <f>'zał 2'!D11</f>
        <v>Transport i łączność</v>
      </c>
      <c r="C11" s="18">
        <f>'zał 2'!E11</f>
        <v>359900</v>
      </c>
      <c r="D11" s="18">
        <f>'zał 2'!F11</f>
        <v>256181</v>
      </c>
      <c r="E11" s="19">
        <f>(D11/C11)*100</f>
        <v>71.18116143373159</v>
      </c>
      <c r="F11" s="18">
        <f>'zał 5'!E17</f>
        <v>2986690</v>
      </c>
      <c r="G11" s="18">
        <f>'zał 5'!F17</f>
        <v>2690891</v>
      </c>
      <c r="H11" s="20">
        <f>(G11/F11)*100</f>
        <v>90.09609299927345</v>
      </c>
    </row>
    <row r="12" spans="1:8" ht="15">
      <c r="A12" s="16" t="s">
        <v>15</v>
      </c>
      <c r="B12" s="17" t="str">
        <f>'zał 2'!D16</f>
        <v>Gospodarka  mieszkaniowa</v>
      </c>
      <c r="C12" s="18">
        <f>'zał 2'!E16</f>
        <v>2243367</v>
      </c>
      <c r="D12" s="18">
        <f>'zał 2'!F16</f>
        <v>2501486</v>
      </c>
      <c r="E12" s="19">
        <f>(D12/C12)*100</f>
        <v>111.50587487468613</v>
      </c>
      <c r="F12" s="18">
        <f>'zał 5'!E32</f>
        <v>715465</v>
      </c>
      <c r="G12" s="18">
        <f>'zał 5'!F32</f>
        <v>651049</v>
      </c>
      <c r="H12" s="20">
        <f>(G12/F12)*100</f>
        <v>90.99662457283026</v>
      </c>
    </row>
    <row r="13" spans="1:8" ht="15">
      <c r="A13" s="16" t="s">
        <v>16</v>
      </c>
      <c r="B13" s="17" t="str">
        <f>'zał 2'!D28</f>
        <v>Działalność usługowa </v>
      </c>
      <c r="C13" s="18">
        <f>'zał 2'!E28+'zał 4'!E9</f>
        <v>49100</v>
      </c>
      <c r="D13" s="18">
        <f>'zał 2'!F28+'zał 4'!F9</f>
        <v>56843</v>
      </c>
      <c r="E13" s="19">
        <f>(D13/C13)*100</f>
        <v>115.76985743380854</v>
      </c>
      <c r="F13" s="18">
        <f>'zał 5'!E48+'zał 7'!E8</f>
        <v>388370</v>
      </c>
      <c r="G13" s="18">
        <f>'zał 5'!F48+'zał 7'!F8</f>
        <v>317238</v>
      </c>
      <c r="H13" s="20">
        <f>(G13/F13)*100</f>
        <v>81.68447614388342</v>
      </c>
    </row>
    <row r="14" spans="1:8" ht="15">
      <c r="A14" s="16" t="s">
        <v>17</v>
      </c>
      <c r="B14" s="17" t="str">
        <f>'zał 2'!D31</f>
        <v>Administracja  publiczna</v>
      </c>
      <c r="C14" s="18">
        <f>'zał 2'!E31+'zał 3'!E10</f>
        <v>232370</v>
      </c>
      <c r="D14" s="18">
        <f>'zał 2'!F31+'zał 3'!F10</f>
        <v>325095</v>
      </c>
      <c r="E14" s="19">
        <f>(D14/C14)*100</f>
        <v>139.904032362181</v>
      </c>
      <c r="F14" s="18">
        <f>'zał 5'!E58+'zał 6'!E11</f>
        <v>4301456</v>
      </c>
      <c r="G14" s="18">
        <f>'zał 5'!F58+'zał 6'!F11</f>
        <v>4232596</v>
      </c>
      <c r="H14" s="20">
        <f>(G14/F14)*100</f>
        <v>98.39914670753345</v>
      </c>
    </row>
    <row r="15" spans="1:8" ht="29.25">
      <c r="A15" s="16" t="s">
        <v>18</v>
      </c>
      <c r="B15" s="17" t="str">
        <f>'zał 3'!D13</f>
        <v>Urzędy naczelnych organów władzy państwowej, kontroli  i  ochrony  prawa  oraz  sądownictwa </v>
      </c>
      <c r="C15" s="18">
        <f>'zał 3'!E13</f>
        <v>2892</v>
      </c>
      <c r="D15" s="18">
        <f>'zał 3'!F13</f>
        <v>2892</v>
      </c>
      <c r="E15" s="19">
        <f>(D15/C15)*100</f>
        <v>100</v>
      </c>
      <c r="F15" s="18">
        <f>'zał 6'!E18</f>
        <v>2892</v>
      </c>
      <c r="G15" s="18">
        <f>'zał 6'!F18</f>
        <v>2892</v>
      </c>
      <c r="H15" s="20">
        <f>(G15/F15)*100</f>
        <v>100</v>
      </c>
    </row>
    <row r="16" spans="1:8" ht="15">
      <c r="A16" s="16" t="s">
        <v>19</v>
      </c>
      <c r="B16" s="17" t="s">
        <v>20</v>
      </c>
      <c r="C16" s="18"/>
      <c r="D16" s="18"/>
      <c r="E16" s="19"/>
      <c r="F16" s="18">
        <f>'zał 5'!E107</f>
        <v>388600</v>
      </c>
      <c r="G16" s="18">
        <f>'zał 5'!F107</f>
        <v>355973</v>
      </c>
      <c r="H16" s="20">
        <f>(G16/F16)*100</f>
        <v>91.60396294390118</v>
      </c>
    </row>
    <row r="17" spans="1:8" ht="43.5">
      <c r="A17" s="16" t="s">
        <v>21</v>
      </c>
      <c r="B17" s="24" t="str">
        <f>'zał 2'!D43</f>
        <v>Dochody  od  osób  prawnych, od osób  fizycznych i  od  innych  jednostek  nieposiadających  osobowości  prawnej  oraz  wydatki  związane  z  ich  poborem   </v>
      </c>
      <c r="C17" s="18">
        <f>'zał 2'!E43</f>
        <v>17908346</v>
      </c>
      <c r="D17" s="18">
        <f>'zał 2'!F43</f>
        <v>18864193</v>
      </c>
      <c r="E17" s="19">
        <f>(D17/C17)*100</f>
        <v>105.33743875620898</v>
      </c>
      <c r="F17" s="18">
        <f>'zał 5'!E118</f>
        <v>62600</v>
      </c>
      <c r="G17" s="18">
        <f>'zał 5'!F118</f>
        <v>49635</v>
      </c>
      <c r="H17" s="20">
        <f>(G17/F17)*100</f>
        <v>79.2891373801917</v>
      </c>
    </row>
    <row r="18" spans="1:8" ht="29.25">
      <c r="A18" s="16" t="s">
        <v>22</v>
      </c>
      <c r="B18" s="24" t="str">
        <f>'zał 5'!D125</f>
        <v>Obsługa papierów wartościowych, kredytów i pożyczek jednostek samorządu terytorialnego</v>
      </c>
      <c r="C18" s="18"/>
      <c r="D18" s="18"/>
      <c r="E18" s="19"/>
      <c r="F18" s="18">
        <f>'zał 5'!E124</f>
        <v>305368</v>
      </c>
      <c r="G18" s="18">
        <f>'zał 5'!F124</f>
        <v>251721</v>
      </c>
      <c r="H18" s="20">
        <f>(G18/F18)*100</f>
        <v>82.43201645228054</v>
      </c>
    </row>
    <row r="19" spans="1:8" ht="15">
      <c r="A19" s="16" t="s">
        <v>23</v>
      </c>
      <c r="B19" s="17" t="str">
        <f>'zał 2'!D84</f>
        <v>Różne  rozliczenia</v>
      </c>
      <c r="C19" s="18">
        <f>'zał 2'!E84</f>
        <v>10371810</v>
      </c>
      <c r="D19" s="18">
        <f>'zał 2'!F84</f>
        <v>10426542</v>
      </c>
      <c r="E19" s="19">
        <f>(D19/C19)*100</f>
        <v>100.52769960113037</v>
      </c>
      <c r="F19" s="18">
        <f>'zał 5'!E128</f>
        <v>368890</v>
      </c>
      <c r="G19" s="18">
        <f>'zał 5'!F128</f>
        <v>307521</v>
      </c>
      <c r="H19" s="20">
        <f>(G19/F19)*100</f>
        <v>83.36387541001382</v>
      </c>
    </row>
    <row r="20" spans="1:8" ht="15">
      <c r="A20" s="16" t="s">
        <v>24</v>
      </c>
      <c r="B20" s="17" t="str">
        <f>'zał 2'!D93</f>
        <v>Oświata  i  wychowanie</v>
      </c>
      <c r="C20" s="18">
        <f>'zał 2'!E93</f>
        <v>751099</v>
      </c>
      <c r="D20" s="18">
        <f>'zał 2'!F93</f>
        <v>702283</v>
      </c>
      <c r="E20" s="19">
        <f>(D20/C20)*100</f>
        <v>93.50072360634218</v>
      </c>
      <c r="F20" s="18">
        <f>'zał 5'!E133</f>
        <v>16854477</v>
      </c>
      <c r="G20" s="18">
        <f>'zał 5'!F133</f>
        <v>16714260</v>
      </c>
      <c r="H20" s="20">
        <f>(G20/F20)*100</f>
        <v>99.16807267291652</v>
      </c>
    </row>
    <row r="21" spans="1:8" ht="15">
      <c r="A21" s="16" t="s">
        <v>25</v>
      </c>
      <c r="B21" s="17" t="str">
        <f>'zał 5'!D486</f>
        <v>Ochrona  zdrowia</v>
      </c>
      <c r="C21" s="18"/>
      <c r="D21" s="18"/>
      <c r="E21" s="19"/>
      <c r="F21" s="18">
        <f>'zał 5'!E486</f>
        <v>341513</v>
      </c>
      <c r="G21" s="18">
        <f>'zał 5'!F486</f>
        <v>341513</v>
      </c>
      <c r="H21" s="20">
        <f>(G21/F21)*100</f>
        <v>100</v>
      </c>
    </row>
    <row r="22" spans="1:8" ht="15">
      <c r="A22" s="16" t="s">
        <v>26</v>
      </c>
      <c r="B22" s="17" t="str">
        <f>'zał 2'!D142</f>
        <v>Pomoc  społeczna</v>
      </c>
      <c r="C22" s="18">
        <f>'zał 2'!E142+'zał 3'!E16</f>
        <v>7000094</v>
      </c>
      <c r="D22" s="18">
        <f>'zał 2'!F142+'zał 3'!F16</f>
        <v>6904880</v>
      </c>
      <c r="E22" s="19">
        <f>(D22/C22)*100</f>
        <v>98.63981826529759</v>
      </c>
      <c r="F22" s="18">
        <f>'zał 5'!E514+'zał 6'!E23</f>
        <v>8793985</v>
      </c>
      <c r="G22" s="18">
        <f>'zał 5'!F514+'zał 6'!F23</f>
        <v>8665803</v>
      </c>
      <c r="H22" s="20">
        <f>(G22/F22)*100</f>
        <v>98.54239005411085</v>
      </c>
    </row>
    <row r="23" spans="1:8" ht="15">
      <c r="A23" s="16" t="s">
        <v>27</v>
      </c>
      <c r="B23" s="17" t="str">
        <f>'zał 2'!D158</f>
        <v>Pozostałe zadania w zakresie polityki społecznej</v>
      </c>
      <c r="C23" s="18">
        <f>'zał 2'!E158</f>
        <v>116037</v>
      </c>
      <c r="D23" s="18">
        <f>'zał 2'!F158</f>
        <v>116037</v>
      </c>
      <c r="E23" s="19">
        <f>(D23/C23)*100</f>
        <v>100</v>
      </c>
      <c r="F23" s="18">
        <f>'zał 5'!E579</f>
        <v>128930</v>
      </c>
      <c r="G23" s="18">
        <f>'zał 5'!F579</f>
        <v>128930</v>
      </c>
      <c r="H23" s="20">
        <f>(G23/F23)*100</f>
        <v>100</v>
      </c>
    </row>
    <row r="24" spans="1:8" ht="15">
      <c r="A24" s="16" t="s">
        <v>28</v>
      </c>
      <c r="B24" s="17" t="str">
        <f>'zał 2'!D162</f>
        <v>Edukacyjna Opieka Wychowawcza </v>
      </c>
      <c r="C24" s="18">
        <f>'zał 2'!E162</f>
        <v>255118</v>
      </c>
      <c r="D24" s="18">
        <f>'zał 2'!F162</f>
        <v>179785</v>
      </c>
      <c r="E24" s="19">
        <f>(D24/C24)*100</f>
        <v>70.47131131476415</v>
      </c>
      <c r="F24" s="18">
        <f>'zał 5'!E599</f>
        <v>271418</v>
      </c>
      <c r="G24" s="18">
        <f>'zał 5'!F599</f>
        <v>195085</v>
      </c>
      <c r="H24" s="20">
        <f>(G24/F24)*100</f>
        <v>71.87622044226985</v>
      </c>
    </row>
    <row r="25" spans="1:8" ht="15">
      <c r="A25" s="16" t="s">
        <v>29</v>
      </c>
      <c r="B25" s="17" t="str">
        <f>'zał 2'!D165</f>
        <v>Gospodarka komunalna i ochrona  środowiska</v>
      </c>
      <c r="C25" s="18">
        <f>'zał 2'!E165</f>
        <v>45670</v>
      </c>
      <c r="D25" s="18">
        <f>'zał 2'!F165</f>
        <v>47733</v>
      </c>
      <c r="E25" s="19">
        <f>(D25/C25)*100</f>
        <v>104.51718852638494</v>
      </c>
      <c r="F25" s="18">
        <f>'zał 5'!E605</f>
        <v>2101586</v>
      </c>
      <c r="G25" s="18">
        <f>'zał 5'!F605</f>
        <v>1855748</v>
      </c>
      <c r="H25" s="20">
        <f>(G25/F25)*100</f>
        <v>88.30226314792733</v>
      </c>
    </row>
    <row r="26" spans="1:8" ht="15">
      <c r="A26" s="16" t="s">
        <v>30</v>
      </c>
      <c r="B26" s="17" t="str">
        <f>'zał 2'!D176</f>
        <v>Kultura i ochrona dziedzictwa narodowego</v>
      </c>
      <c r="C26" s="18">
        <f>'zał 2'!E176</f>
        <v>30190</v>
      </c>
      <c r="D26" s="18">
        <f>'zał 2'!F176</f>
        <v>29972</v>
      </c>
      <c r="E26" s="19">
        <f>(D26/C26)*100</f>
        <v>99.27790659158661</v>
      </c>
      <c r="F26" s="18">
        <f>'zał 5'!E630</f>
        <v>2764846</v>
      </c>
      <c r="G26" s="18">
        <f>'zał 5'!F630</f>
        <v>2480923</v>
      </c>
      <c r="H26" s="20">
        <f>(G26/F26)*100</f>
        <v>89.73096512427817</v>
      </c>
    </row>
    <row r="27" spans="1:8" ht="15">
      <c r="A27" s="16" t="s">
        <v>31</v>
      </c>
      <c r="B27" s="17" t="str">
        <f>'zał 5'!D658</f>
        <v>Kultura  fizyczna  i  sport</v>
      </c>
      <c r="C27" s="18"/>
      <c r="D27" s="18"/>
      <c r="E27" s="19"/>
      <c r="F27" s="18">
        <f>'zał 5'!E658</f>
        <v>665710</v>
      </c>
      <c r="G27" s="18">
        <f>'zał 5'!F658</f>
        <v>614173</v>
      </c>
      <c r="H27" s="20">
        <f>(G27/F27)*100</f>
        <v>92.25834071893166</v>
      </c>
    </row>
    <row r="28" spans="1:8" s="29" customFormat="1" ht="15">
      <c r="A28" s="25" t="s">
        <v>32</v>
      </c>
      <c r="B28" s="25"/>
      <c r="C28" s="26">
        <f>SUM(C8:C27)</f>
        <v>39733567</v>
      </c>
      <c r="D28" s="26">
        <f>SUM(D8:D27)</f>
        <v>40781808</v>
      </c>
      <c r="E28" s="27">
        <f>(D28/C28)*100</f>
        <v>102.63817492147132</v>
      </c>
      <c r="F28" s="26">
        <f>SUM(F8:F27)</f>
        <v>42368120</v>
      </c>
      <c r="G28" s="26">
        <f>SUM(G8:G27)</f>
        <v>40722984</v>
      </c>
      <c r="H28" s="28">
        <f>(G28/F28)*100</f>
        <v>96.11704271985634</v>
      </c>
    </row>
    <row r="29" spans="6:8" ht="15">
      <c r="F29"/>
      <c r="G29"/>
      <c r="H29"/>
    </row>
  </sheetData>
  <mergeCells count="5">
    <mergeCell ref="F1:H1"/>
    <mergeCell ref="A2:H2"/>
    <mergeCell ref="A3:H3"/>
    <mergeCell ref="A4:H4"/>
    <mergeCell ref="A28:B28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showGridLines="0" defaultGridColor="0" view="pageBreakPreview" zoomScale="80" zoomScaleSheetLayoutView="80" colorId="15" workbookViewId="0" topLeftCell="B1">
      <selection activeCell="K19" sqref="K19"/>
    </sheetView>
  </sheetViews>
  <sheetFormatPr defaultColWidth="9.00390625" defaultRowHeight="12.75"/>
  <cols>
    <col min="1" max="1" width="4.75390625" style="4" customWidth="1"/>
    <col min="2" max="2" width="35.00390625" style="4" customWidth="1"/>
    <col min="3" max="3" width="11.00390625" style="3" customWidth="1"/>
    <col min="4" max="4" width="10.75390625" style="3" customWidth="1"/>
    <col min="5" max="5" width="10.25390625" style="3" customWidth="1"/>
    <col min="6" max="6" width="8.75390625" style="3" customWidth="1"/>
    <col min="7" max="7" width="10.875" style="3" customWidth="1"/>
    <col min="8" max="8" width="9.75390625" style="3" customWidth="1"/>
    <col min="9" max="9" width="10.625" style="3" customWidth="1"/>
    <col min="10" max="10" width="9.625" style="3" customWidth="1"/>
    <col min="11" max="11" width="14.25390625" style="4" customWidth="1"/>
    <col min="12" max="16384" width="9.00390625" style="4" customWidth="1"/>
  </cols>
  <sheetData>
    <row r="1" spans="10:15" ht="39" customHeight="1">
      <c r="J1" s="627" t="s">
        <v>568</v>
      </c>
      <c r="K1" s="627"/>
      <c r="L1"/>
      <c r="M1"/>
      <c r="N1"/>
      <c r="O1"/>
    </row>
    <row r="2" spans="1:11" ht="48" customHeight="1">
      <c r="A2" s="628" t="s">
        <v>569</v>
      </c>
      <c r="B2" s="628"/>
      <c r="C2" s="628"/>
      <c r="D2" s="628"/>
      <c r="E2" s="628"/>
      <c r="F2" s="628"/>
      <c r="G2" s="628"/>
      <c r="H2" s="628"/>
      <c r="I2" s="628"/>
      <c r="J2" s="628"/>
      <c r="K2" s="629"/>
    </row>
    <row r="3" spans="1:11" ht="9.75" customHeight="1">
      <c r="A3" s="630"/>
      <c r="B3" s="630"/>
      <c r="C3" s="631"/>
      <c r="D3" s="631"/>
      <c r="E3" s="631"/>
      <c r="F3" s="631"/>
      <c r="G3" s="631"/>
      <c r="H3" s="631"/>
      <c r="I3" s="631"/>
      <c r="K3" s="632" t="s">
        <v>4</v>
      </c>
    </row>
    <row r="4" spans="1:11" ht="30" customHeight="1">
      <c r="A4" s="633"/>
      <c r="B4" s="633" t="s">
        <v>570</v>
      </c>
      <c r="C4" s="634" t="s">
        <v>571</v>
      </c>
      <c r="D4" s="634" t="s">
        <v>572</v>
      </c>
      <c r="E4" s="634"/>
      <c r="F4" s="634"/>
      <c r="G4" s="634"/>
      <c r="H4" s="634" t="s">
        <v>573</v>
      </c>
      <c r="I4" s="634"/>
      <c r="J4" s="634" t="s">
        <v>574</v>
      </c>
      <c r="K4" s="635" t="s">
        <v>575</v>
      </c>
    </row>
    <row r="5" spans="1:11" ht="12" customHeight="1">
      <c r="A5" s="633"/>
      <c r="B5" s="633"/>
      <c r="C5" s="634"/>
      <c r="D5" s="634" t="s">
        <v>576</v>
      </c>
      <c r="E5" s="636" t="s">
        <v>577</v>
      </c>
      <c r="F5" s="636"/>
      <c r="G5" s="636"/>
      <c r="H5" s="634" t="s">
        <v>576</v>
      </c>
      <c r="I5" s="634" t="s">
        <v>578</v>
      </c>
      <c r="J5" s="634"/>
      <c r="K5" s="635"/>
    </row>
    <row r="6" spans="1:11" ht="18" customHeight="1">
      <c r="A6" s="633"/>
      <c r="B6" s="633"/>
      <c r="C6" s="634"/>
      <c r="D6" s="634"/>
      <c r="E6" s="634" t="s">
        <v>579</v>
      </c>
      <c r="F6" s="636" t="s">
        <v>580</v>
      </c>
      <c r="G6" s="636"/>
      <c r="H6" s="634"/>
      <c r="I6" s="634"/>
      <c r="J6" s="634"/>
      <c r="K6" s="635"/>
    </row>
    <row r="7" spans="1:11" ht="42" customHeight="1">
      <c r="A7" s="633"/>
      <c r="B7" s="633"/>
      <c r="C7" s="634"/>
      <c r="D7" s="634"/>
      <c r="E7" s="634"/>
      <c r="F7" s="634" t="s">
        <v>581</v>
      </c>
      <c r="G7" s="634" t="s">
        <v>582</v>
      </c>
      <c r="H7" s="634"/>
      <c r="I7" s="634"/>
      <c r="J7" s="634"/>
      <c r="K7" s="635"/>
    </row>
    <row r="8" spans="1:11" ht="12.75" customHeight="1">
      <c r="A8" s="637">
        <v>1</v>
      </c>
      <c r="B8" s="637">
        <v>2</v>
      </c>
      <c r="C8" s="638">
        <v>3</v>
      </c>
      <c r="D8" s="638">
        <v>4</v>
      </c>
      <c r="E8" s="638">
        <v>5</v>
      </c>
      <c r="F8" s="638">
        <v>6</v>
      </c>
      <c r="G8" s="638">
        <v>7</v>
      </c>
      <c r="H8" s="638">
        <v>8</v>
      </c>
      <c r="I8" s="638">
        <v>9</v>
      </c>
      <c r="J8" s="638">
        <v>10</v>
      </c>
      <c r="K8" s="637">
        <v>11</v>
      </c>
    </row>
    <row r="9" spans="1:11" ht="29.25" customHeight="1">
      <c r="A9" s="639" t="s">
        <v>583</v>
      </c>
      <c r="B9" s="640" t="s">
        <v>584</v>
      </c>
      <c r="C9" s="641"/>
      <c r="D9" s="641"/>
      <c r="E9" s="638" t="s">
        <v>585</v>
      </c>
      <c r="F9" s="638" t="s">
        <v>585</v>
      </c>
      <c r="G9" s="638" t="s">
        <v>585</v>
      </c>
      <c r="H9" s="641"/>
      <c r="I9" s="638" t="s">
        <v>585</v>
      </c>
      <c r="J9" s="641"/>
      <c r="K9" s="642"/>
    </row>
    <row r="10" spans="1:11" ht="19.5" customHeight="1">
      <c r="A10" s="642"/>
      <c r="B10" s="643" t="s">
        <v>580</v>
      </c>
      <c r="C10" s="641">
        <f>C14+C18</f>
        <v>20846.17</v>
      </c>
      <c r="D10" s="641">
        <f>D14+D18</f>
        <v>25062.239999999998</v>
      </c>
      <c r="E10" s="638" t="s">
        <v>585</v>
      </c>
      <c r="F10" s="638" t="s">
        <v>585</v>
      </c>
      <c r="G10" s="638" t="s">
        <v>585</v>
      </c>
      <c r="H10" s="641">
        <f>H14+H18</f>
        <v>18006.43</v>
      </c>
      <c r="I10" s="638" t="s">
        <v>585</v>
      </c>
      <c r="J10" s="641">
        <f>J14+J18</f>
        <v>27901.98</v>
      </c>
      <c r="K10" s="642"/>
    </row>
    <row r="11" spans="1:11" ht="19.5" customHeight="1">
      <c r="A11" s="642"/>
      <c r="B11" s="644" t="s">
        <v>586</v>
      </c>
      <c r="C11" s="641">
        <v>0</v>
      </c>
      <c r="D11" s="641">
        <v>11284.3</v>
      </c>
      <c r="E11" s="638" t="s">
        <v>585</v>
      </c>
      <c r="F11" s="638" t="s">
        <v>585</v>
      </c>
      <c r="G11" s="638" t="s">
        <v>585</v>
      </c>
      <c r="H11" s="641">
        <v>904.35</v>
      </c>
      <c r="I11" s="638" t="s">
        <v>585</v>
      </c>
      <c r="J11" s="641">
        <f>C11+D11-H11</f>
        <v>10379.949999999999</v>
      </c>
      <c r="K11" s="642"/>
    </row>
    <row r="12" spans="1:11" ht="19.5" customHeight="1">
      <c r="A12" s="642"/>
      <c r="B12" s="644" t="s">
        <v>587</v>
      </c>
      <c r="C12" s="641">
        <v>1589.68</v>
      </c>
      <c r="D12" s="641">
        <v>0.59</v>
      </c>
      <c r="E12" s="638" t="s">
        <v>585</v>
      </c>
      <c r="F12" s="638" t="s">
        <v>585</v>
      </c>
      <c r="G12" s="638" t="s">
        <v>585</v>
      </c>
      <c r="H12" s="641">
        <v>43</v>
      </c>
      <c r="I12" s="638" t="s">
        <v>585</v>
      </c>
      <c r="J12" s="641">
        <f>C12+D12-H12</f>
        <v>1547.27</v>
      </c>
      <c r="K12" s="642"/>
    </row>
    <row r="13" spans="1:11" ht="19.5" customHeight="1">
      <c r="A13" s="642"/>
      <c r="B13" s="644" t="s">
        <v>588</v>
      </c>
      <c r="C13" s="641">
        <v>8684.49</v>
      </c>
      <c r="D13" s="641">
        <v>2914.91</v>
      </c>
      <c r="E13" s="638" t="s">
        <v>585</v>
      </c>
      <c r="F13" s="638" t="s">
        <v>585</v>
      </c>
      <c r="G13" s="638" t="s">
        <v>585</v>
      </c>
      <c r="H13" s="641">
        <v>4121.54</v>
      </c>
      <c r="I13" s="638" t="s">
        <v>585</v>
      </c>
      <c r="J13" s="641">
        <f>C13+D13-H13</f>
        <v>7477.86</v>
      </c>
      <c r="K13" s="642"/>
    </row>
    <row r="14" spans="1:11" ht="19.5" customHeight="1">
      <c r="A14" s="645"/>
      <c r="B14" s="646" t="s">
        <v>32</v>
      </c>
      <c r="C14" s="647">
        <f>SUM(C11:C13)</f>
        <v>10274.17</v>
      </c>
      <c r="D14" s="647">
        <f>SUM(D11:D13)</f>
        <v>14199.8</v>
      </c>
      <c r="E14" s="648" t="s">
        <v>585</v>
      </c>
      <c r="F14" s="648" t="s">
        <v>585</v>
      </c>
      <c r="G14" s="648" t="s">
        <v>585</v>
      </c>
      <c r="H14" s="647">
        <f>SUM(H11:H13)</f>
        <v>5068.89</v>
      </c>
      <c r="I14" s="648" t="s">
        <v>585</v>
      </c>
      <c r="J14" s="647">
        <f>SUM(J11:J13)</f>
        <v>19405.079999999998</v>
      </c>
      <c r="K14" s="647"/>
    </row>
    <row r="15" spans="1:11" ht="19.5" customHeight="1">
      <c r="A15" s="642"/>
      <c r="B15" s="644" t="s">
        <v>589</v>
      </c>
      <c r="C15" s="641">
        <v>8546.2</v>
      </c>
      <c r="D15" s="641">
        <v>7503.31</v>
      </c>
      <c r="E15" s="638" t="s">
        <v>585</v>
      </c>
      <c r="F15" s="638" t="s">
        <v>585</v>
      </c>
      <c r="G15" s="638" t="s">
        <v>585</v>
      </c>
      <c r="H15" s="641">
        <v>10156.78</v>
      </c>
      <c r="I15" s="638" t="s">
        <v>585</v>
      </c>
      <c r="J15" s="641">
        <f>C15+D15-H15</f>
        <v>5892.730000000001</v>
      </c>
      <c r="K15" s="642"/>
    </row>
    <row r="16" spans="1:11" ht="19.5" customHeight="1">
      <c r="A16" s="642"/>
      <c r="B16" s="644" t="s">
        <v>590</v>
      </c>
      <c r="C16" s="641">
        <v>2025.8</v>
      </c>
      <c r="D16" s="641">
        <v>3316.82</v>
      </c>
      <c r="E16" s="638" t="s">
        <v>585</v>
      </c>
      <c r="F16" s="638" t="s">
        <v>585</v>
      </c>
      <c r="G16" s="638" t="s">
        <v>585</v>
      </c>
      <c r="H16" s="641">
        <v>2749.76</v>
      </c>
      <c r="I16" s="638" t="s">
        <v>585</v>
      </c>
      <c r="J16" s="641">
        <f>C16+D16-H16</f>
        <v>2592.8599999999997</v>
      </c>
      <c r="K16" s="642"/>
    </row>
    <row r="17" spans="1:11" ht="19.5" customHeight="1">
      <c r="A17" s="642"/>
      <c r="B17" s="644" t="s">
        <v>591</v>
      </c>
      <c r="C17" s="641">
        <v>0</v>
      </c>
      <c r="D17" s="641">
        <v>42.31</v>
      </c>
      <c r="E17" s="638" t="s">
        <v>585</v>
      </c>
      <c r="F17" s="638" t="s">
        <v>585</v>
      </c>
      <c r="G17" s="638" t="s">
        <v>585</v>
      </c>
      <c r="H17" s="641">
        <v>31</v>
      </c>
      <c r="I17" s="638" t="s">
        <v>585</v>
      </c>
      <c r="J17" s="641">
        <f>C17+D17-H17</f>
        <v>11.310000000000002</v>
      </c>
      <c r="K17" s="642"/>
    </row>
    <row r="18" spans="1:11" ht="19.5" customHeight="1">
      <c r="A18" s="645"/>
      <c r="B18" s="646" t="s">
        <v>32</v>
      </c>
      <c r="C18" s="647">
        <f>SUM(C15:C17)</f>
        <v>10572</v>
      </c>
      <c r="D18" s="647">
        <f>SUM(D15:D17)</f>
        <v>10862.44</v>
      </c>
      <c r="E18" s="648" t="s">
        <v>585</v>
      </c>
      <c r="F18" s="648" t="s">
        <v>585</v>
      </c>
      <c r="G18" s="648" t="s">
        <v>585</v>
      </c>
      <c r="H18" s="647">
        <f>SUM(H15:H17)</f>
        <v>12937.54</v>
      </c>
      <c r="I18" s="648" t="s">
        <v>585</v>
      </c>
      <c r="J18" s="647">
        <f>SUM(J15:J17)</f>
        <v>8496.900000000001</v>
      </c>
      <c r="K18" s="645"/>
    </row>
    <row r="19" spans="1:11" s="470" customFormat="1" ht="19.5" customHeight="1">
      <c r="A19" s="649" t="s">
        <v>32</v>
      </c>
      <c r="B19" s="649"/>
      <c r="C19" s="647">
        <f>C10</f>
        <v>20846.17</v>
      </c>
      <c r="D19" s="647">
        <f>D10</f>
        <v>25062.239999999998</v>
      </c>
      <c r="E19" s="647" t="str">
        <f>E10</f>
        <v>x</v>
      </c>
      <c r="F19" s="647" t="str">
        <f>F10</f>
        <v>x</v>
      </c>
      <c r="G19" s="647" t="str">
        <f>G10</f>
        <v>x</v>
      </c>
      <c r="H19" s="647">
        <f>H10</f>
        <v>18006.43</v>
      </c>
      <c r="I19" s="638" t="s">
        <v>585</v>
      </c>
      <c r="J19" s="647">
        <f>J10</f>
        <v>27901.98</v>
      </c>
      <c r="K19" s="645"/>
    </row>
    <row r="20" ht="15" customHeight="1"/>
    <row r="21" ht="12.75" customHeight="1">
      <c r="A21" s="650"/>
    </row>
    <row r="22" ht="15">
      <c r="A22" s="650"/>
    </row>
    <row r="23" ht="15">
      <c r="A23" s="650"/>
    </row>
    <row r="24" ht="15">
      <c r="A24" s="650"/>
    </row>
  </sheetData>
  <mergeCells count="16">
    <mergeCell ref="J1:K1"/>
    <mergeCell ref="A2:J2"/>
    <mergeCell ref="A4:A7"/>
    <mergeCell ref="B4:B7"/>
    <mergeCell ref="C4:C7"/>
    <mergeCell ref="D4:G4"/>
    <mergeCell ref="H4:I4"/>
    <mergeCell ref="J4:J7"/>
    <mergeCell ref="K4:K7"/>
    <mergeCell ref="D5:D7"/>
    <mergeCell ref="E5:G5"/>
    <mergeCell ref="H5:H7"/>
    <mergeCell ref="I5:I7"/>
    <mergeCell ref="E6:E7"/>
    <mergeCell ref="F6:G6"/>
    <mergeCell ref="A19:B19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defaultGridColor="0" view="pageBreakPreview" zoomScale="80" zoomScaleSheetLayoutView="80" colorId="15" workbookViewId="0" topLeftCell="A1">
      <selection activeCell="K13" sqref="K13"/>
    </sheetView>
  </sheetViews>
  <sheetFormatPr defaultColWidth="9.00390625" defaultRowHeight="12.75"/>
  <cols>
    <col min="1" max="1" width="4.75390625" style="4" customWidth="1"/>
    <col min="2" max="2" width="32.75390625" style="4" customWidth="1"/>
    <col min="3" max="3" width="11.00390625" style="3" customWidth="1"/>
    <col min="4" max="4" width="10.75390625" style="3" customWidth="1"/>
    <col min="5" max="5" width="10.25390625" style="3" customWidth="1"/>
    <col min="6" max="6" width="11.25390625" style="3" customWidth="1"/>
    <col min="7" max="7" width="10.875" style="3" customWidth="1"/>
    <col min="8" max="8" width="9.75390625" style="3" customWidth="1"/>
    <col min="9" max="9" width="10.625" style="3" customWidth="1"/>
    <col min="10" max="10" width="14.125" style="3" customWidth="1"/>
    <col min="11" max="11" width="14.25390625" style="4" customWidth="1"/>
    <col min="12" max="16384" width="9.00390625" style="4" customWidth="1"/>
  </cols>
  <sheetData>
    <row r="1" spans="10:15" ht="28.5" customHeight="1">
      <c r="J1" s="627" t="s">
        <v>592</v>
      </c>
      <c r="K1" s="627"/>
      <c r="L1"/>
      <c r="M1"/>
      <c r="N1"/>
      <c r="O1"/>
    </row>
    <row r="2" spans="1:10" ht="48" customHeight="1">
      <c r="A2" s="628" t="s">
        <v>593</v>
      </c>
      <c r="B2" s="628"/>
      <c r="C2" s="628"/>
      <c r="D2" s="628"/>
      <c r="E2" s="628"/>
      <c r="F2" s="628"/>
      <c r="G2" s="628"/>
      <c r="H2" s="628"/>
      <c r="I2" s="628"/>
      <c r="J2" s="628"/>
    </row>
    <row r="3" spans="1:11" ht="9.75" customHeight="1">
      <c r="A3" s="630"/>
      <c r="B3" s="630"/>
      <c r="C3" s="631"/>
      <c r="D3" s="631"/>
      <c r="E3" s="631"/>
      <c r="F3" s="631"/>
      <c r="G3" s="631"/>
      <c r="H3" s="631"/>
      <c r="I3" s="631"/>
      <c r="K3" s="651" t="s">
        <v>4</v>
      </c>
    </row>
    <row r="4" spans="1:11" ht="30" customHeight="1">
      <c r="A4" s="633"/>
      <c r="B4" s="633" t="s">
        <v>570</v>
      </c>
      <c r="C4" s="634" t="s">
        <v>571</v>
      </c>
      <c r="D4" s="634" t="s">
        <v>572</v>
      </c>
      <c r="E4" s="634"/>
      <c r="F4" s="634"/>
      <c r="G4" s="634"/>
      <c r="H4" s="634" t="s">
        <v>573</v>
      </c>
      <c r="I4" s="634"/>
      <c r="J4" s="634" t="s">
        <v>574</v>
      </c>
      <c r="K4" s="635" t="s">
        <v>575</v>
      </c>
    </row>
    <row r="5" spans="1:11" ht="12" customHeight="1">
      <c r="A5" s="633"/>
      <c r="B5" s="633"/>
      <c r="C5" s="634"/>
      <c r="D5" s="634" t="s">
        <v>576</v>
      </c>
      <c r="E5" s="636" t="s">
        <v>577</v>
      </c>
      <c r="F5" s="636"/>
      <c r="G5" s="636"/>
      <c r="H5" s="634" t="s">
        <v>576</v>
      </c>
      <c r="I5" s="634" t="s">
        <v>594</v>
      </c>
      <c r="J5" s="634"/>
      <c r="K5" s="635"/>
    </row>
    <row r="6" spans="1:11" ht="18" customHeight="1">
      <c r="A6" s="633"/>
      <c r="B6" s="633"/>
      <c r="C6" s="634"/>
      <c r="D6" s="634"/>
      <c r="E6" s="634" t="s">
        <v>579</v>
      </c>
      <c r="F6" s="636" t="s">
        <v>580</v>
      </c>
      <c r="G6" s="636"/>
      <c r="H6" s="634"/>
      <c r="I6" s="634"/>
      <c r="J6" s="634"/>
      <c r="K6" s="635"/>
    </row>
    <row r="7" spans="1:11" ht="42" customHeight="1">
      <c r="A7" s="633"/>
      <c r="B7" s="633"/>
      <c r="C7" s="634"/>
      <c r="D7" s="634"/>
      <c r="E7" s="634"/>
      <c r="F7" s="634" t="s">
        <v>581</v>
      </c>
      <c r="G7" s="634" t="s">
        <v>582</v>
      </c>
      <c r="H7" s="634"/>
      <c r="I7" s="634"/>
      <c r="J7" s="634"/>
      <c r="K7" s="635"/>
    </row>
    <row r="8" spans="1:11" ht="12.75" customHeight="1">
      <c r="A8" s="637">
        <v>1</v>
      </c>
      <c r="B8" s="637">
        <v>2</v>
      </c>
      <c r="C8" s="638">
        <v>3</v>
      </c>
      <c r="D8" s="638">
        <v>4</v>
      </c>
      <c r="E8" s="638">
        <v>5</v>
      </c>
      <c r="F8" s="638">
        <v>6</v>
      </c>
      <c r="G8" s="638">
        <v>7</v>
      </c>
      <c r="H8" s="638">
        <v>8</v>
      </c>
      <c r="I8" s="638">
        <v>9</v>
      </c>
      <c r="J8" s="638">
        <v>10</v>
      </c>
      <c r="K8" s="637">
        <v>11</v>
      </c>
    </row>
    <row r="9" spans="1:11" ht="29.25" customHeight="1">
      <c r="A9" s="639" t="s">
        <v>595</v>
      </c>
      <c r="B9" s="645" t="s">
        <v>596</v>
      </c>
      <c r="C9" s="641"/>
      <c r="D9" s="641"/>
      <c r="E9" s="641"/>
      <c r="F9" s="641"/>
      <c r="G9" s="641"/>
      <c r="H9" s="641"/>
      <c r="I9" s="641"/>
      <c r="J9" s="641"/>
      <c r="K9" s="637" t="s">
        <v>585</v>
      </c>
    </row>
    <row r="10" spans="1:11" ht="19.5" customHeight="1">
      <c r="A10" s="637"/>
      <c r="B10" s="643" t="s">
        <v>580</v>
      </c>
      <c r="C10" s="641">
        <f>C11+C12</f>
        <v>-107862.15</v>
      </c>
      <c r="D10" s="641">
        <f>D11+D12</f>
        <v>3284851.82</v>
      </c>
      <c r="E10" s="641">
        <f>E11+E12</f>
        <v>2445100</v>
      </c>
      <c r="F10" s="641">
        <f>F11+F12</f>
        <v>2445100</v>
      </c>
      <c r="G10" s="641">
        <f>G11+G12</f>
        <v>0</v>
      </c>
      <c r="H10" s="641">
        <f>H11+H12</f>
        <v>3142484.34</v>
      </c>
      <c r="I10" s="641">
        <f>I11+I12</f>
        <v>2066413.12</v>
      </c>
      <c r="J10" s="641">
        <f>J11+J12</f>
        <v>34505.32999999984</v>
      </c>
      <c r="K10" s="637"/>
    </row>
    <row r="11" spans="1:11" ht="19.5" customHeight="1">
      <c r="A11" s="637"/>
      <c r="B11" s="644" t="s">
        <v>597</v>
      </c>
      <c r="C11" s="641">
        <v>-34409.01</v>
      </c>
      <c r="D11" s="641">
        <v>1602770.44</v>
      </c>
      <c r="E11" s="641">
        <f>F11+G11</f>
        <v>1288500</v>
      </c>
      <c r="F11" s="641">
        <v>1288500</v>
      </c>
      <c r="G11" s="641"/>
      <c r="H11" s="641">
        <v>1531402.97</v>
      </c>
      <c r="I11" s="641">
        <v>895858</v>
      </c>
      <c r="J11" s="641">
        <f>C11+D11-H11</f>
        <v>36958.45999999996</v>
      </c>
      <c r="K11" s="637" t="s">
        <v>585</v>
      </c>
    </row>
    <row r="12" spans="1:11" ht="19.5" customHeight="1">
      <c r="A12" s="637"/>
      <c r="B12" s="644" t="s">
        <v>598</v>
      </c>
      <c r="C12" s="641">
        <v>-73453.14</v>
      </c>
      <c r="D12" s="641">
        <v>1682081.38</v>
      </c>
      <c r="E12" s="641">
        <f>F12+G12</f>
        <v>1156600</v>
      </c>
      <c r="F12" s="641">
        <f>1156600</f>
        <v>1156600</v>
      </c>
      <c r="G12" s="641"/>
      <c r="H12" s="641">
        <v>1611081.37</v>
      </c>
      <c r="I12" s="641">
        <v>1170555.12</v>
      </c>
      <c r="J12" s="641">
        <f>C12+D12-H12</f>
        <v>-2453.130000000121</v>
      </c>
      <c r="K12" s="637" t="s">
        <v>585</v>
      </c>
    </row>
    <row r="13" spans="1:11" s="470" customFormat="1" ht="19.5" customHeight="1">
      <c r="A13" s="652" t="s">
        <v>32</v>
      </c>
      <c r="B13" s="652"/>
      <c r="C13" s="647">
        <f>C10</f>
        <v>-107862.15</v>
      </c>
      <c r="D13" s="647">
        <f>D10</f>
        <v>3284851.82</v>
      </c>
      <c r="E13" s="647">
        <f>E10</f>
        <v>2445100</v>
      </c>
      <c r="F13" s="647">
        <f>F10</f>
        <v>2445100</v>
      </c>
      <c r="G13" s="647">
        <f>G10</f>
        <v>0</v>
      </c>
      <c r="H13" s="647">
        <f>H10</f>
        <v>3142484.34</v>
      </c>
      <c r="I13" s="647">
        <f>I10</f>
        <v>2066413.12</v>
      </c>
      <c r="J13" s="647">
        <f>J10</f>
        <v>34505.32999999984</v>
      </c>
      <c r="K13" s="647">
        <f>K10</f>
        <v>0</v>
      </c>
    </row>
    <row r="14" ht="15" customHeight="1"/>
    <row r="15" ht="12.75" customHeight="1">
      <c r="A15" s="650"/>
    </row>
    <row r="16" ht="15">
      <c r="A16" s="650"/>
    </row>
    <row r="17" ht="15">
      <c r="A17" s="650"/>
    </row>
    <row r="18" ht="15">
      <c r="A18" s="650"/>
    </row>
  </sheetData>
  <mergeCells count="16">
    <mergeCell ref="J1:K1"/>
    <mergeCell ref="A2:J2"/>
    <mergeCell ref="A4:A7"/>
    <mergeCell ref="B4:B7"/>
    <mergeCell ref="C4:C7"/>
    <mergeCell ref="D4:G4"/>
    <mergeCell ref="H4:I4"/>
    <mergeCell ref="J4:J7"/>
    <mergeCell ref="K4:K7"/>
    <mergeCell ref="D5:D7"/>
    <mergeCell ref="E5:G5"/>
    <mergeCell ref="H5:H7"/>
    <mergeCell ref="I5:I7"/>
    <mergeCell ref="E6:E7"/>
    <mergeCell ref="F6:G6"/>
    <mergeCell ref="A13:B13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showGridLines="0" defaultGridColor="0" view="pageBreakPreview" zoomScale="80" zoomScaleSheetLayoutView="80" colorId="15" workbookViewId="0" topLeftCell="A15">
      <selection activeCell="G27" sqref="G27"/>
    </sheetView>
  </sheetViews>
  <sheetFormatPr defaultColWidth="12.00390625" defaultRowHeight="12.75"/>
  <cols>
    <col min="1" max="1" width="6.875" style="653" customWidth="1"/>
    <col min="2" max="2" width="10.75390625" style="32" customWidth="1"/>
    <col min="3" max="3" width="6.75390625" style="654" customWidth="1"/>
    <col min="4" max="4" width="40.75390625" style="654" customWidth="1"/>
    <col min="5" max="5" width="10.75390625" style="655" customWidth="1"/>
    <col min="6" max="6" width="11.625" style="207" customWidth="1"/>
    <col min="7" max="7" width="8.75390625" style="207" customWidth="1"/>
    <col min="8" max="16384" width="11.625" style="207" customWidth="1"/>
  </cols>
  <sheetData>
    <row r="1" spans="1:7" ht="30" customHeight="1">
      <c r="A1" s="4"/>
      <c r="B1" s="4"/>
      <c r="C1" s="1"/>
      <c r="D1"/>
      <c r="E1" s="473" t="s">
        <v>599</v>
      </c>
      <c r="F1" s="473"/>
      <c r="G1" s="473"/>
    </row>
    <row r="2" spans="1:7" ht="30" customHeight="1">
      <c r="A2" s="4"/>
      <c r="B2" s="4"/>
      <c r="C2" s="1"/>
      <c r="D2" s="473"/>
      <c r="E2" s="473"/>
      <c r="F2" s="473"/>
      <c r="G2" s="473"/>
    </row>
    <row r="3" spans="1:7" ht="19.5" customHeight="1">
      <c r="A3" s="656" t="s">
        <v>600</v>
      </c>
      <c r="B3" s="656"/>
      <c r="C3" s="656"/>
      <c r="D3" s="656"/>
      <c r="E3" s="656"/>
      <c r="F3" s="656"/>
      <c r="G3" s="656"/>
    </row>
    <row r="4" spans="1:7" ht="19.5" customHeight="1">
      <c r="A4" s="657" t="s">
        <v>601</v>
      </c>
      <c r="B4" s="657"/>
      <c r="C4" s="657"/>
      <c r="D4" s="657"/>
      <c r="E4" s="657"/>
      <c r="F4" s="657"/>
      <c r="G4" s="657"/>
    </row>
    <row r="5" spans="1:7" ht="19.5" customHeight="1">
      <c r="A5" s="657"/>
      <c r="B5" s="657"/>
      <c r="C5" s="657"/>
      <c r="D5" s="657"/>
      <c r="E5" s="657"/>
      <c r="F5" s="657"/>
      <c r="G5" s="657"/>
    </row>
    <row r="6" spans="1:7" ht="19.5" customHeight="1">
      <c r="A6" s="4"/>
      <c r="B6" s="4"/>
      <c r="C6" s="9"/>
      <c r="D6" s="9"/>
      <c r="E6" s="10"/>
      <c r="F6" s="658" t="s">
        <v>4</v>
      </c>
      <c r="G6" s="658"/>
    </row>
    <row r="7" spans="1:7" s="44" customFormat="1" ht="42.75" customHeight="1">
      <c r="A7" s="633" t="s">
        <v>5</v>
      </c>
      <c r="B7" s="633" t="s">
        <v>36</v>
      </c>
      <c r="C7" s="659" t="s">
        <v>37</v>
      </c>
      <c r="D7" s="635" t="s">
        <v>602</v>
      </c>
      <c r="E7" s="636" t="s">
        <v>442</v>
      </c>
      <c r="F7" s="636" t="s">
        <v>603</v>
      </c>
      <c r="G7" s="636" t="s">
        <v>9</v>
      </c>
    </row>
    <row r="8" spans="1:7" s="15" customFormat="1" ht="33" customHeight="1">
      <c r="A8" s="660">
        <v>600</v>
      </c>
      <c r="B8" s="660">
        <v>60016</v>
      </c>
      <c r="C8" s="661"/>
      <c r="D8" s="192" t="s">
        <v>604</v>
      </c>
      <c r="E8" s="662">
        <f>E9</f>
        <v>2000</v>
      </c>
      <c r="F8" s="662">
        <f>F9</f>
        <v>585</v>
      </c>
      <c r="G8" s="663">
        <f>(F8/E8)*100</f>
        <v>29.25</v>
      </c>
    </row>
    <row r="9" spans="1:7" ht="19.5" customHeight="1">
      <c r="A9" s="21"/>
      <c r="B9" s="21"/>
      <c r="C9" s="16" t="s">
        <v>605</v>
      </c>
      <c r="D9" s="17" t="s">
        <v>606</v>
      </c>
      <c r="E9" s="18">
        <v>2000</v>
      </c>
      <c r="F9" s="18">
        <v>585</v>
      </c>
      <c r="G9" s="664">
        <f>(F9/E9)*100</f>
        <v>29.25</v>
      </c>
    </row>
    <row r="10" spans="1:7" ht="34.5" customHeight="1">
      <c r="A10" s="660">
        <v>750</v>
      </c>
      <c r="B10" s="660">
        <v>75095</v>
      </c>
      <c r="C10" s="661"/>
      <c r="D10" s="192" t="s">
        <v>607</v>
      </c>
      <c r="E10" s="662">
        <f>SUM(E11:E12)</f>
        <v>4000</v>
      </c>
      <c r="F10" s="662">
        <f>SUM(F11:F12)</f>
        <v>3126</v>
      </c>
      <c r="G10" s="663">
        <f>(F10/E10)*100</f>
        <v>78.14999999999999</v>
      </c>
    </row>
    <row r="11" spans="1:7" ht="19.5" customHeight="1">
      <c r="A11" s="21"/>
      <c r="B11" s="21"/>
      <c r="C11" s="16" t="s">
        <v>605</v>
      </c>
      <c r="D11" s="17" t="s">
        <v>606</v>
      </c>
      <c r="E11" s="18">
        <v>2000</v>
      </c>
      <c r="F11" s="18">
        <v>1797</v>
      </c>
      <c r="G11" s="664">
        <f>(F11/E11)*100</f>
        <v>89.85</v>
      </c>
    </row>
    <row r="12" spans="1:7" ht="19.5" customHeight="1">
      <c r="A12" s="21"/>
      <c r="B12" s="21"/>
      <c r="C12" s="16" t="s">
        <v>608</v>
      </c>
      <c r="D12" s="17" t="s">
        <v>609</v>
      </c>
      <c r="E12" s="18">
        <v>2000</v>
      </c>
      <c r="F12" s="18">
        <v>1329</v>
      </c>
      <c r="G12" s="664">
        <f>(F12/E12)*100</f>
        <v>66.45</v>
      </c>
    </row>
    <row r="13" spans="1:7" ht="33.75" customHeight="1">
      <c r="A13" s="660">
        <v>900</v>
      </c>
      <c r="B13" s="660">
        <v>90095</v>
      </c>
      <c r="C13" s="661"/>
      <c r="D13" s="192" t="s">
        <v>610</v>
      </c>
      <c r="E13" s="662">
        <f>SUM(E14:E15)</f>
        <v>10000</v>
      </c>
      <c r="F13" s="662">
        <f>SUM(F14:F15)</f>
        <v>1975</v>
      </c>
      <c r="G13" s="663">
        <f>(F13/E13)*100</f>
        <v>19.75</v>
      </c>
    </row>
    <row r="14" spans="1:7" ht="19.5" customHeight="1">
      <c r="A14" s="21"/>
      <c r="B14" s="21"/>
      <c r="C14" s="16" t="s">
        <v>605</v>
      </c>
      <c r="D14" s="17" t="s">
        <v>606</v>
      </c>
      <c r="E14" s="18">
        <v>4000</v>
      </c>
      <c r="F14" s="18">
        <v>1825</v>
      </c>
      <c r="G14" s="664">
        <f>(F14/E14)*100</f>
        <v>45.625</v>
      </c>
    </row>
    <row r="15" spans="1:10" ht="19.5" customHeight="1">
      <c r="A15" s="21"/>
      <c r="B15" s="21"/>
      <c r="C15" s="16" t="s">
        <v>608</v>
      </c>
      <c r="D15" s="24" t="s">
        <v>611</v>
      </c>
      <c r="E15" s="18">
        <v>6000</v>
      </c>
      <c r="F15" s="18">
        <v>150</v>
      </c>
      <c r="G15" s="664">
        <f>(F15/E15)*100</f>
        <v>2.5</v>
      </c>
      <c r="J15" s="249"/>
    </row>
    <row r="16" spans="1:7" ht="33" customHeight="1">
      <c r="A16" s="660">
        <v>921</v>
      </c>
      <c r="B16" s="660">
        <v>92109</v>
      </c>
      <c r="C16" s="661"/>
      <c r="D16" s="192" t="s">
        <v>612</v>
      </c>
      <c r="E16" s="662">
        <f>SUM(E17:E20)</f>
        <v>284400</v>
      </c>
      <c r="F16" s="662">
        <f>SUM(F17:F20)</f>
        <v>258315</v>
      </c>
      <c r="G16" s="663">
        <f>(F16/E16)*100</f>
        <v>90.82805907172997</v>
      </c>
    </row>
    <row r="17" spans="1:7" ht="19.5" customHeight="1">
      <c r="A17" s="21"/>
      <c r="B17" s="21"/>
      <c r="C17" s="16" t="s">
        <v>605</v>
      </c>
      <c r="D17" s="17" t="s">
        <v>606</v>
      </c>
      <c r="E17" s="18">
        <v>23200</v>
      </c>
      <c r="F17" s="18">
        <v>17267</v>
      </c>
      <c r="G17" s="664">
        <f>(F17/E17)*100</f>
        <v>74.42672413793103</v>
      </c>
    </row>
    <row r="18" spans="1:7" ht="15">
      <c r="A18" s="21"/>
      <c r="B18" s="21"/>
      <c r="C18" s="16" t="s">
        <v>613</v>
      </c>
      <c r="D18" s="17" t="s">
        <v>614</v>
      </c>
      <c r="E18" s="18">
        <v>15500</v>
      </c>
      <c r="F18" s="18">
        <v>12862</v>
      </c>
      <c r="G18" s="664">
        <f>(F18/E18)*100</f>
        <v>82.98064516129033</v>
      </c>
    </row>
    <row r="19" spans="1:7" ht="19.5" customHeight="1">
      <c r="A19" s="21"/>
      <c r="B19" s="21"/>
      <c r="C19" s="16" t="s">
        <v>615</v>
      </c>
      <c r="D19" s="17" t="s">
        <v>616</v>
      </c>
      <c r="E19" s="18">
        <v>230000</v>
      </c>
      <c r="F19" s="18">
        <v>216821</v>
      </c>
      <c r="G19" s="664">
        <f>(F19/E19)*100</f>
        <v>94.27</v>
      </c>
    </row>
    <row r="20" spans="1:7" ht="19.5" customHeight="1">
      <c r="A20" s="21"/>
      <c r="B20" s="21"/>
      <c r="C20" s="16" t="s">
        <v>608</v>
      </c>
      <c r="D20" s="17" t="s">
        <v>609</v>
      </c>
      <c r="E20" s="18">
        <v>15700</v>
      </c>
      <c r="F20" s="18">
        <v>11365</v>
      </c>
      <c r="G20" s="664">
        <f>(F20/E20)*100</f>
        <v>72.38853503184714</v>
      </c>
    </row>
    <row r="21" spans="1:7" ht="19.5" customHeight="1">
      <c r="A21" s="21"/>
      <c r="B21" s="660">
        <v>92195</v>
      </c>
      <c r="C21" s="16"/>
      <c r="D21" s="192" t="s">
        <v>42</v>
      </c>
      <c r="E21" s="662">
        <f>SUM(E22:E23)</f>
        <v>23000</v>
      </c>
      <c r="F21" s="662">
        <f>SUM(F22+F23)</f>
        <v>22006</v>
      </c>
      <c r="G21" s="663">
        <f>(F21/E21)*100</f>
        <v>95.67826086956521</v>
      </c>
    </row>
    <row r="22" spans="1:7" ht="19.5" customHeight="1">
      <c r="A22" s="21"/>
      <c r="B22" s="660"/>
      <c r="C22" s="16" t="s">
        <v>605</v>
      </c>
      <c r="D22" s="508" t="s">
        <v>606</v>
      </c>
      <c r="E22" s="18">
        <v>19000</v>
      </c>
      <c r="F22" s="18">
        <v>18764</v>
      </c>
      <c r="G22" s="664">
        <f>(F22/E22)*100</f>
        <v>98.7578947368421</v>
      </c>
    </row>
    <row r="23" spans="1:7" ht="19.5" customHeight="1">
      <c r="A23" s="21"/>
      <c r="B23" s="660"/>
      <c r="C23" s="16" t="s">
        <v>608</v>
      </c>
      <c r="D23" s="508" t="s">
        <v>609</v>
      </c>
      <c r="E23" s="18">
        <v>4000</v>
      </c>
      <c r="F23" s="18">
        <v>3242</v>
      </c>
      <c r="G23" s="664">
        <f>(F23/E23)*100</f>
        <v>81.05</v>
      </c>
    </row>
    <row r="24" spans="1:7" ht="19.5" customHeight="1">
      <c r="A24" s="660">
        <v>926</v>
      </c>
      <c r="B24" s="660">
        <v>92695</v>
      </c>
      <c r="C24" s="16"/>
      <c r="D24" s="192" t="s">
        <v>555</v>
      </c>
      <c r="E24" s="662">
        <f>SUM(E25:E26)</f>
        <v>17300</v>
      </c>
      <c r="F24" s="662">
        <f>SUM(F25+F26)</f>
        <v>5940</v>
      </c>
      <c r="G24" s="663">
        <f>(F24/E24)*100</f>
        <v>34.335260115606935</v>
      </c>
    </row>
    <row r="25" spans="1:7" ht="19.5" customHeight="1">
      <c r="A25" s="660"/>
      <c r="B25" s="660"/>
      <c r="C25" s="16" t="s">
        <v>605</v>
      </c>
      <c r="D25" s="508" t="s">
        <v>606</v>
      </c>
      <c r="E25" s="18">
        <v>14300</v>
      </c>
      <c r="F25" s="18">
        <v>5285</v>
      </c>
      <c r="G25" s="664">
        <f>(F25/E25)*100</f>
        <v>36.95804195804196</v>
      </c>
    </row>
    <row r="26" spans="1:7" ht="19.5" customHeight="1">
      <c r="A26" s="21"/>
      <c r="B26" s="21"/>
      <c r="C26" s="16" t="s">
        <v>608</v>
      </c>
      <c r="D26" s="17" t="s">
        <v>609</v>
      </c>
      <c r="E26" s="18">
        <v>3000</v>
      </c>
      <c r="F26" s="18">
        <v>655</v>
      </c>
      <c r="G26" s="664">
        <f>(F26/E26)*100</f>
        <v>21.833333333333332</v>
      </c>
    </row>
    <row r="27" spans="1:7" ht="15">
      <c r="A27" s="665"/>
      <c r="B27" s="666" t="s">
        <v>32</v>
      </c>
      <c r="C27" s="666"/>
      <c r="D27" s="666"/>
      <c r="E27" s="26">
        <f>SUM(E8+E13+E16+E24+E21+E10)</f>
        <v>340700</v>
      </c>
      <c r="F27" s="26">
        <f>SUM(F8+F13+F16+F24+F21+F10)</f>
        <v>291947</v>
      </c>
      <c r="G27" s="667">
        <f>(F27/E27)*100</f>
        <v>85.69034341062518</v>
      </c>
    </row>
  </sheetData>
  <mergeCells count="5">
    <mergeCell ref="E1:G1"/>
    <mergeCell ref="A3:G3"/>
    <mergeCell ref="A4:G4"/>
    <mergeCell ref="F6:G6"/>
    <mergeCell ref="B27:D27"/>
  </mergeCells>
  <printOptions/>
  <pageMargins left="0.7875" right="0.7875" top="0.7875" bottom="0.7875" header="0.5118055555555555" footer="0.5118055555555555"/>
  <pageSetup horizontalDpi="300" verticalDpi="3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showGridLines="0" defaultGridColor="0" view="pageBreakPreview" zoomScale="80" zoomScaleSheetLayoutView="80" colorId="15" workbookViewId="0" topLeftCell="A4">
      <selection activeCell="G17" sqref="G17"/>
    </sheetView>
  </sheetViews>
  <sheetFormatPr defaultColWidth="9.00390625" defaultRowHeight="12.75"/>
  <cols>
    <col min="1" max="1" width="9.00390625" style="4" customWidth="1"/>
    <col min="2" max="2" width="76.75390625" style="4" customWidth="1"/>
    <col min="3" max="3" width="14.00390625" style="5" customWidth="1"/>
    <col min="4" max="4" width="14.625" style="5" customWidth="1"/>
    <col min="5" max="5" width="14.75390625" style="5" customWidth="1"/>
    <col min="6" max="6" width="14.375" style="5" customWidth="1"/>
    <col min="7" max="7" width="24.25390625" style="4" customWidth="1"/>
    <col min="8" max="16384" width="9.00390625" style="4" customWidth="1"/>
  </cols>
  <sheetData>
    <row r="1" spans="5:6" ht="31.5" customHeight="1">
      <c r="E1" s="473" t="s">
        <v>617</v>
      </c>
      <c r="F1" s="473"/>
    </row>
    <row r="2" spans="1:6" ht="16.5">
      <c r="A2" s="668" t="s">
        <v>618</v>
      </c>
      <c r="B2" s="668"/>
      <c r="C2" s="668"/>
      <c r="D2" s="668"/>
      <c r="E2" s="668"/>
      <c r="F2" s="669"/>
    </row>
    <row r="3" ht="15">
      <c r="D3" s="670"/>
    </row>
    <row r="4" spans="1:2" ht="15">
      <c r="A4" s="671" t="s">
        <v>619</v>
      </c>
      <c r="B4" s="671"/>
    </row>
    <row r="5" spans="1:6" ht="15">
      <c r="A5" s="672" t="s">
        <v>620</v>
      </c>
      <c r="B5" s="672"/>
      <c r="F5" s="651" t="s">
        <v>4</v>
      </c>
    </row>
    <row r="6" spans="1:6" ht="13.5" customHeight="1">
      <c r="A6" s="673" t="s">
        <v>37</v>
      </c>
      <c r="B6" s="673" t="s">
        <v>621</v>
      </c>
      <c r="C6" s="674" t="s">
        <v>315</v>
      </c>
      <c r="D6" s="674" t="s">
        <v>622</v>
      </c>
      <c r="E6" s="674" t="s">
        <v>623</v>
      </c>
      <c r="F6" s="674" t="s">
        <v>32</v>
      </c>
    </row>
    <row r="7" spans="1:6" ht="27" customHeight="1">
      <c r="A7" s="673"/>
      <c r="B7" s="673"/>
      <c r="C7" s="674"/>
      <c r="D7" s="674"/>
      <c r="E7" s="674"/>
      <c r="F7" s="674"/>
    </row>
    <row r="8" spans="1:6" ht="15">
      <c r="A8" s="675">
        <v>3020</v>
      </c>
      <c r="B8" s="676" t="s">
        <v>624</v>
      </c>
      <c r="C8" s="677">
        <v>4617</v>
      </c>
      <c r="D8" s="677">
        <v>7070</v>
      </c>
      <c r="E8" s="677">
        <v>29330</v>
      </c>
      <c r="F8" s="678">
        <f>SUM(C8:E8)</f>
        <v>41017</v>
      </c>
    </row>
    <row r="9" spans="1:6" ht="15">
      <c r="A9" s="679">
        <v>3050</v>
      </c>
      <c r="B9" s="17" t="s">
        <v>625</v>
      </c>
      <c r="C9" s="680">
        <v>631</v>
      </c>
      <c r="D9" s="680">
        <v>0</v>
      </c>
      <c r="E9" s="680">
        <v>0</v>
      </c>
      <c r="F9" s="678">
        <f>SUM(C9:E9)</f>
        <v>631</v>
      </c>
    </row>
    <row r="10" spans="1:6" ht="15">
      <c r="A10" s="679">
        <v>3240</v>
      </c>
      <c r="B10" s="17" t="s">
        <v>314</v>
      </c>
      <c r="C10" s="680">
        <v>1152</v>
      </c>
      <c r="D10" s="680">
        <v>1280</v>
      </c>
      <c r="E10" s="680">
        <v>0</v>
      </c>
      <c r="F10" s="678">
        <f>SUM(C10:E10)</f>
        <v>2432</v>
      </c>
    </row>
    <row r="11" spans="1:6" ht="15">
      <c r="A11" s="679">
        <v>4010</v>
      </c>
      <c r="B11" s="17" t="s">
        <v>317</v>
      </c>
      <c r="C11" s="680">
        <v>1941635</v>
      </c>
      <c r="D11" s="680">
        <v>1702748</v>
      </c>
      <c r="E11" s="680">
        <v>436211</v>
      </c>
      <c r="F11" s="678">
        <f>SUM(C11:E11)</f>
        <v>4080594</v>
      </c>
    </row>
    <row r="12" spans="1:6" ht="15">
      <c r="A12" s="679">
        <v>4040</v>
      </c>
      <c r="B12" s="17" t="s">
        <v>347</v>
      </c>
      <c r="C12" s="680">
        <v>127200</v>
      </c>
      <c r="D12" s="680">
        <v>117828</v>
      </c>
      <c r="E12" s="680">
        <v>30472</v>
      </c>
      <c r="F12" s="678">
        <f>SUM(C12:E12)</f>
        <v>275500</v>
      </c>
    </row>
    <row r="13" spans="1:6" ht="15">
      <c r="A13" s="679">
        <v>4110</v>
      </c>
      <c r="B13" s="17" t="s">
        <v>348</v>
      </c>
      <c r="C13" s="680">
        <v>298501</v>
      </c>
      <c r="D13" s="680">
        <v>256819</v>
      </c>
      <c r="E13" s="680">
        <v>71229</v>
      </c>
      <c r="F13" s="678">
        <f>SUM(C13:E13)</f>
        <v>626549</v>
      </c>
    </row>
    <row r="14" spans="1:6" ht="15">
      <c r="A14" s="679">
        <v>4120</v>
      </c>
      <c r="B14" s="17" t="s">
        <v>349</v>
      </c>
      <c r="C14" s="680">
        <v>47371</v>
      </c>
      <c r="D14" s="680">
        <v>40470</v>
      </c>
      <c r="E14" s="680">
        <v>11698</v>
      </c>
      <c r="F14" s="678">
        <f>SUM(C14:E14)</f>
        <v>99539</v>
      </c>
    </row>
    <row r="15" spans="1:6" ht="15">
      <c r="A15" s="679">
        <v>4170</v>
      </c>
      <c r="B15" s="17" t="s">
        <v>367</v>
      </c>
      <c r="C15" s="680">
        <v>2750</v>
      </c>
      <c r="D15" s="680">
        <v>0</v>
      </c>
      <c r="E15" s="680">
        <v>0</v>
      </c>
      <c r="F15" s="678">
        <f>SUM(C15:E15)</f>
        <v>2750</v>
      </c>
    </row>
    <row r="16" spans="1:6" ht="15">
      <c r="A16" s="679">
        <v>4210</v>
      </c>
      <c r="B16" s="17" t="s">
        <v>294</v>
      </c>
      <c r="C16" s="680">
        <v>135572</v>
      </c>
      <c r="D16" s="680">
        <v>31033</v>
      </c>
      <c r="E16" s="680">
        <v>31846</v>
      </c>
      <c r="F16" s="678">
        <f>SUM(C16:E16)</f>
        <v>198451</v>
      </c>
    </row>
    <row r="17" spans="1:6" ht="15">
      <c r="A17" s="679">
        <v>4217</v>
      </c>
      <c r="B17" s="17" t="s">
        <v>294</v>
      </c>
      <c r="C17" s="680">
        <v>10571</v>
      </c>
      <c r="D17" s="680">
        <v>2217</v>
      </c>
      <c r="E17" s="680"/>
      <c r="F17" s="678">
        <f>SUM(C17:E17)</f>
        <v>12788</v>
      </c>
    </row>
    <row r="18" spans="1:6" ht="15">
      <c r="A18" s="679">
        <v>4240</v>
      </c>
      <c r="B18" s="17" t="s">
        <v>358</v>
      </c>
      <c r="C18" s="680">
        <v>2755</v>
      </c>
      <c r="D18" s="680">
        <v>2390</v>
      </c>
      <c r="E18" s="680">
        <v>2345</v>
      </c>
      <c r="F18" s="678">
        <f>SUM(C18:E18)</f>
        <v>7490</v>
      </c>
    </row>
    <row r="19" spans="1:6" ht="15">
      <c r="A19" s="679">
        <v>4260</v>
      </c>
      <c r="B19" s="17" t="s">
        <v>343</v>
      </c>
      <c r="C19" s="680">
        <v>199765</v>
      </c>
      <c r="D19" s="680">
        <v>112600</v>
      </c>
      <c r="E19" s="680">
        <v>50655</v>
      </c>
      <c r="F19" s="678">
        <f>SUM(C19:E19)</f>
        <v>363020</v>
      </c>
    </row>
    <row r="20" spans="1:6" ht="15">
      <c r="A20" s="679">
        <v>4270</v>
      </c>
      <c r="B20" s="17" t="s">
        <v>368</v>
      </c>
      <c r="C20" s="680">
        <v>125187</v>
      </c>
      <c r="D20" s="680">
        <v>98048</v>
      </c>
      <c r="E20" s="680">
        <v>44953</v>
      </c>
      <c r="F20" s="678">
        <f>SUM(C20:E20)</f>
        <v>268188</v>
      </c>
    </row>
    <row r="21" spans="1:6" ht="15">
      <c r="A21" s="679">
        <v>4280</v>
      </c>
      <c r="B21" s="17" t="s">
        <v>276</v>
      </c>
      <c r="C21" s="680">
        <v>1680</v>
      </c>
      <c r="D21" s="680">
        <v>1763</v>
      </c>
      <c r="E21" s="680">
        <v>670</v>
      </c>
      <c r="F21" s="678">
        <f>SUM(C21:E21)</f>
        <v>4113</v>
      </c>
    </row>
    <row r="22" spans="1:6" ht="15">
      <c r="A22" s="679">
        <v>4300</v>
      </c>
      <c r="B22" s="17" t="s">
        <v>241</v>
      </c>
      <c r="C22" s="680">
        <v>19809</v>
      </c>
      <c r="D22" s="680">
        <v>34138</v>
      </c>
      <c r="E22" s="680">
        <v>8100</v>
      </c>
      <c r="F22" s="678">
        <f>SUM(C22:E22)</f>
        <v>62047</v>
      </c>
    </row>
    <row r="23" spans="1:6" ht="15">
      <c r="A23" s="679">
        <v>4307</v>
      </c>
      <c r="B23" s="17" t="s">
        <v>241</v>
      </c>
      <c r="C23" s="680">
        <v>13576</v>
      </c>
      <c r="D23" s="680">
        <v>8200</v>
      </c>
      <c r="E23" s="680"/>
      <c r="F23" s="678">
        <f>SUM(C23:E23)</f>
        <v>21776</v>
      </c>
    </row>
    <row r="24" spans="1:6" ht="15">
      <c r="A24" s="679">
        <v>4350</v>
      </c>
      <c r="B24" s="17" t="s">
        <v>350</v>
      </c>
      <c r="C24" s="680">
        <v>1590</v>
      </c>
      <c r="D24" s="680">
        <v>126</v>
      </c>
      <c r="E24" s="680">
        <v>125</v>
      </c>
      <c r="F24" s="678">
        <f>SUM(C24:E24)</f>
        <v>1841</v>
      </c>
    </row>
    <row r="25" spans="1:6" ht="15">
      <c r="A25" s="679">
        <v>4370</v>
      </c>
      <c r="B25" s="17" t="s">
        <v>626</v>
      </c>
      <c r="C25" s="680">
        <v>4470</v>
      </c>
      <c r="D25" s="680">
        <v>3156</v>
      </c>
      <c r="E25" s="680">
        <v>1780</v>
      </c>
      <c r="F25" s="678">
        <f>SUM(C25:E25)</f>
        <v>9406</v>
      </c>
    </row>
    <row r="26" spans="1:6" ht="15">
      <c r="A26" s="679">
        <v>4410</v>
      </c>
      <c r="B26" s="17" t="s">
        <v>627</v>
      </c>
      <c r="C26" s="680">
        <v>1012</v>
      </c>
      <c r="D26" s="680">
        <v>256</v>
      </c>
      <c r="E26" s="680">
        <v>488</v>
      </c>
      <c r="F26" s="678">
        <f>SUM(C26:E26)</f>
        <v>1756</v>
      </c>
    </row>
    <row r="27" spans="1:6" ht="15">
      <c r="A27" s="679">
        <v>4427</v>
      </c>
      <c r="B27" s="17" t="s">
        <v>628</v>
      </c>
      <c r="C27" s="680">
        <v>5365</v>
      </c>
      <c r="D27" s="680">
        <v>8653</v>
      </c>
      <c r="E27" s="680"/>
      <c r="F27" s="678">
        <f>SUM(C27:E27)</f>
        <v>14018</v>
      </c>
    </row>
    <row r="28" spans="1:6" ht="15">
      <c r="A28" s="679">
        <v>4430</v>
      </c>
      <c r="B28" s="17" t="s">
        <v>254</v>
      </c>
      <c r="C28" s="680">
        <v>1034</v>
      </c>
      <c r="D28" s="680">
        <v>1523</v>
      </c>
      <c r="E28" s="680">
        <v>2365</v>
      </c>
      <c r="F28" s="678">
        <f>SUM(C28:E28)</f>
        <v>4922</v>
      </c>
    </row>
    <row r="29" spans="1:6" ht="15">
      <c r="A29" s="679">
        <v>4440</v>
      </c>
      <c r="B29" s="17" t="s">
        <v>363</v>
      </c>
      <c r="C29" s="680">
        <v>105346</v>
      </c>
      <c r="D29" s="680">
        <v>98862</v>
      </c>
      <c r="E29" s="680">
        <v>26514</v>
      </c>
      <c r="F29" s="678">
        <f>SUM(C29:E29)</f>
        <v>230722</v>
      </c>
    </row>
    <row r="30" spans="1:6" ht="15">
      <c r="A30" s="679">
        <v>4700</v>
      </c>
      <c r="B30" s="17" t="s">
        <v>629</v>
      </c>
      <c r="C30" s="680">
        <v>1165</v>
      </c>
      <c r="D30" s="680">
        <v>290</v>
      </c>
      <c r="E30" s="680">
        <v>0</v>
      </c>
      <c r="F30" s="678">
        <f>SUM(C30:E30)</f>
        <v>1455</v>
      </c>
    </row>
    <row r="31" spans="1:6" ht="15">
      <c r="A31" s="679">
        <v>4740</v>
      </c>
      <c r="B31" s="17" t="s">
        <v>630</v>
      </c>
      <c r="C31" s="680">
        <v>1807</v>
      </c>
      <c r="D31" s="680">
        <v>321</v>
      </c>
      <c r="E31" s="680">
        <v>343</v>
      </c>
      <c r="F31" s="678">
        <f>SUM(C31:E31)</f>
        <v>2471</v>
      </c>
    </row>
    <row r="32" spans="1:6" ht="15">
      <c r="A32" s="679">
        <v>4750</v>
      </c>
      <c r="B32" s="17" t="s">
        <v>631</v>
      </c>
      <c r="C32" s="680">
        <v>17750</v>
      </c>
      <c r="D32" s="680">
        <v>736</v>
      </c>
      <c r="E32" s="680">
        <v>1554</v>
      </c>
      <c r="F32" s="678">
        <f>SUM(C32:E32)</f>
        <v>20040</v>
      </c>
    </row>
    <row r="33" spans="1:6" ht="15">
      <c r="A33" s="681">
        <v>6050</v>
      </c>
      <c r="B33" s="184" t="s">
        <v>251</v>
      </c>
      <c r="C33" s="682">
        <v>45554</v>
      </c>
      <c r="D33" s="682">
        <v>0</v>
      </c>
      <c r="E33" s="682">
        <v>0</v>
      </c>
      <c r="F33" s="683">
        <v>591453</v>
      </c>
    </row>
    <row r="34" spans="1:7" ht="15">
      <c r="A34" s="652" t="s">
        <v>32</v>
      </c>
      <c r="B34" s="652"/>
      <c r="C34" s="684">
        <f>SUM(C8:C33)</f>
        <v>3117865</v>
      </c>
      <c r="D34" s="684">
        <f>SUM(D8:D33)</f>
        <v>2530527</v>
      </c>
      <c r="E34" s="684">
        <f>SUM(E8:E33)</f>
        <v>750678</v>
      </c>
      <c r="F34" s="684">
        <f>SUM(F8:F33)</f>
        <v>6944969</v>
      </c>
      <c r="G34" s="3"/>
    </row>
    <row r="35" ht="16.5" customHeight="1"/>
    <row r="36" ht="13.5" customHeight="1">
      <c r="G36" s="4">
        <f>F34-6944969</f>
        <v>0</v>
      </c>
    </row>
  </sheetData>
  <mergeCells count="11">
    <mergeCell ref="E1:F1"/>
    <mergeCell ref="A2:E2"/>
    <mergeCell ref="A4:B4"/>
    <mergeCell ref="A5:B5"/>
    <mergeCell ref="A6:A7"/>
    <mergeCell ref="B6:B7"/>
    <mergeCell ref="C6:C7"/>
    <mergeCell ref="D6:D7"/>
    <mergeCell ref="E6:E7"/>
    <mergeCell ref="F6:F7"/>
    <mergeCell ref="A34:B34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showGridLines="0" defaultGridColor="0" view="pageBreakPreview" zoomScale="80" zoomScaleSheetLayoutView="80" colorId="15" workbookViewId="0" topLeftCell="A4">
      <selection activeCell="F30" sqref="F30"/>
    </sheetView>
  </sheetViews>
  <sheetFormatPr defaultColWidth="9.00390625" defaultRowHeight="12.75"/>
  <cols>
    <col min="1" max="1" width="9.00390625" style="4" customWidth="1"/>
    <col min="2" max="2" width="69.375" style="4" customWidth="1"/>
    <col min="3" max="3" width="15.00390625" style="5" customWidth="1"/>
    <col min="4" max="6" width="11.75390625" style="5" customWidth="1"/>
    <col min="7" max="16384" width="9.00390625" style="4" customWidth="1"/>
  </cols>
  <sheetData>
    <row r="1" spans="1:6" ht="40.5" customHeight="1">
      <c r="A1" s="668" t="s">
        <v>632</v>
      </c>
      <c r="B1" s="668"/>
      <c r="C1" s="668"/>
      <c r="D1" s="668"/>
      <c r="E1" s="473" t="s">
        <v>633</v>
      </c>
      <c r="F1" s="473"/>
    </row>
    <row r="2" spans="1:3" ht="15">
      <c r="A2" s="671" t="s">
        <v>634</v>
      </c>
      <c r="B2" s="671"/>
      <c r="C2" s="685"/>
    </row>
    <row r="3" spans="1:6" ht="15">
      <c r="A3" s="672" t="s">
        <v>635</v>
      </c>
      <c r="B3" s="672"/>
      <c r="F3" s="651" t="s">
        <v>4</v>
      </c>
    </row>
    <row r="4" spans="1:6" ht="13.5" customHeight="1">
      <c r="A4" s="673" t="s">
        <v>37</v>
      </c>
      <c r="B4" s="673" t="s">
        <v>621</v>
      </c>
      <c r="C4" s="686" t="s">
        <v>636</v>
      </c>
      <c r="D4" s="686" t="s">
        <v>637</v>
      </c>
      <c r="E4" s="686" t="s">
        <v>638</v>
      </c>
      <c r="F4" s="686" t="s">
        <v>32</v>
      </c>
    </row>
    <row r="5" spans="1:6" ht="36" customHeight="1">
      <c r="A5" s="673"/>
      <c r="B5" s="673"/>
      <c r="C5" s="686"/>
      <c r="D5" s="686"/>
      <c r="E5" s="686"/>
      <c r="F5" s="686"/>
    </row>
    <row r="6" spans="1:6" ht="15">
      <c r="A6" s="289">
        <v>3020</v>
      </c>
      <c r="B6" s="17" t="s">
        <v>624</v>
      </c>
      <c r="C6" s="680">
        <v>4800</v>
      </c>
      <c r="D6" s="680">
        <v>4530</v>
      </c>
      <c r="E6" s="680">
        <v>472</v>
      </c>
      <c r="F6" s="680">
        <f>SUM(C6:E6)</f>
        <v>9802</v>
      </c>
    </row>
    <row r="7" spans="1:6" ht="15">
      <c r="A7" s="289">
        <v>3240</v>
      </c>
      <c r="B7" s="17" t="s">
        <v>314</v>
      </c>
      <c r="C7" s="680">
        <v>768</v>
      </c>
      <c r="D7" s="680">
        <v>896</v>
      </c>
      <c r="E7" s="680">
        <v>0</v>
      </c>
      <c r="F7" s="680">
        <f>SUM(C7:E7)</f>
        <v>1664</v>
      </c>
    </row>
    <row r="8" spans="1:6" ht="15">
      <c r="A8" s="289">
        <v>4010</v>
      </c>
      <c r="B8" s="17" t="s">
        <v>317</v>
      </c>
      <c r="C8" s="680">
        <v>1619259</v>
      </c>
      <c r="D8" s="680">
        <v>1487393</v>
      </c>
      <c r="E8" s="680">
        <v>108721</v>
      </c>
      <c r="F8" s="680">
        <f>SUM(C8:E8)</f>
        <v>3215373</v>
      </c>
    </row>
    <row r="9" spans="1:6" ht="15">
      <c r="A9" s="289">
        <v>4040</v>
      </c>
      <c r="B9" s="17" t="s">
        <v>347</v>
      </c>
      <c r="C9" s="680">
        <v>100600</v>
      </c>
      <c r="D9" s="680">
        <v>97600</v>
      </c>
      <c r="E9" s="680">
        <v>6700</v>
      </c>
      <c r="F9" s="680">
        <f>SUM(C9:E9)</f>
        <v>204900</v>
      </c>
    </row>
    <row r="10" spans="1:6" ht="15">
      <c r="A10" s="289">
        <v>4110</v>
      </c>
      <c r="B10" s="17" t="s">
        <v>348</v>
      </c>
      <c r="C10" s="680">
        <v>250764</v>
      </c>
      <c r="D10" s="680">
        <v>225791</v>
      </c>
      <c r="E10" s="680">
        <v>17248</v>
      </c>
      <c r="F10" s="680">
        <f>SUM(C10:E10)</f>
        <v>493803</v>
      </c>
    </row>
    <row r="11" spans="1:6" ht="15">
      <c r="A11" s="289">
        <v>4120</v>
      </c>
      <c r="B11" s="17" t="s">
        <v>349</v>
      </c>
      <c r="C11" s="680">
        <v>40454</v>
      </c>
      <c r="D11" s="680">
        <v>35107</v>
      </c>
      <c r="E11" s="680">
        <v>2783</v>
      </c>
      <c r="F11" s="680">
        <f>SUM(C11:E11)</f>
        <v>78344</v>
      </c>
    </row>
    <row r="12" spans="1:6" ht="15">
      <c r="A12" s="289">
        <v>4170</v>
      </c>
      <c r="B12" s="17" t="s">
        <v>367</v>
      </c>
      <c r="C12" s="680">
        <v>9959</v>
      </c>
      <c r="D12" s="680">
        <v>1022</v>
      </c>
      <c r="E12" s="680">
        <v>0</v>
      </c>
      <c r="F12" s="680">
        <f>SUM(C12:E12)</f>
        <v>10981</v>
      </c>
    </row>
    <row r="13" spans="1:6" ht="15">
      <c r="A13" s="289">
        <v>4210</v>
      </c>
      <c r="B13" s="17" t="s">
        <v>294</v>
      </c>
      <c r="C13" s="680">
        <v>65793</v>
      </c>
      <c r="D13" s="680">
        <v>69880</v>
      </c>
      <c r="E13" s="680">
        <v>2579</v>
      </c>
      <c r="F13" s="680">
        <f>SUM(C13:E13)</f>
        <v>138252</v>
      </c>
    </row>
    <row r="14" spans="1:6" ht="15">
      <c r="A14" s="289">
        <v>4240</v>
      </c>
      <c r="B14" s="17" t="s">
        <v>358</v>
      </c>
      <c r="C14" s="680">
        <v>6537</v>
      </c>
      <c r="D14" s="680">
        <v>42694</v>
      </c>
      <c r="E14" s="680">
        <v>1099</v>
      </c>
      <c r="F14" s="680">
        <f>SUM(C14:E14)</f>
        <v>50330</v>
      </c>
    </row>
    <row r="15" spans="1:6" ht="15">
      <c r="A15" s="289">
        <v>4260</v>
      </c>
      <c r="B15" s="17" t="s">
        <v>343</v>
      </c>
      <c r="C15" s="680">
        <v>157116</v>
      </c>
      <c r="D15" s="680">
        <v>158808</v>
      </c>
      <c r="E15" s="680">
        <v>0</v>
      </c>
      <c r="F15" s="680">
        <f>SUM(C15:E15)</f>
        <v>315924</v>
      </c>
    </row>
    <row r="16" spans="1:6" ht="15">
      <c r="A16" s="289">
        <v>4270</v>
      </c>
      <c r="B16" s="17" t="s">
        <v>368</v>
      </c>
      <c r="C16" s="680">
        <v>51977</v>
      </c>
      <c r="D16" s="680">
        <v>126763</v>
      </c>
      <c r="E16" s="680">
        <v>0</v>
      </c>
      <c r="F16" s="680">
        <f>SUM(C16:E16)</f>
        <v>178740</v>
      </c>
    </row>
    <row r="17" spans="1:6" ht="15">
      <c r="A17" s="289">
        <v>4280</v>
      </c>
      <c r="B17" s="17" t="s">
        <v>276</v>
      </c>
      <c r="C17" s="680">
        <v>1620</v>
      </c>
      <c r="D17" s="680">
        <v>1322</v>
      </c>
      <c r="E17" s="680">
        <v>200</v>
      </c>
      <c r="F17" s="680">
        <f>SUM(C17:E17)</f>
        <v>3142</v>
      </c>
    </row>
    <row r="18" spans="1:6" ht="15">
      <c r="A18" s="289">
        <v>4300</v>
      </c>
      <c r="B18" s="17" t="s">
        <v>241</v>
      </c>
      <c r="C18" s="680">
        <v>42925</v>
      </c>
      <c r="D18" s="680">
        <v>47907</v>
      </c>
      <c r="E18" s="680">
        <v>9983</v>
      </c>
      <c r="F18" s="680">
        <f>SUM(C18:E18)</f>
        <v>100815</v>
      </c>
    </row>
    <row r="19" spans="1:6" ht="15">
      <c r="A19" s="289">
        <v>4350</v>
      </c>
      <c r="B19" s="17" t="s">
        <v>350</v>
      </c>
      <c r="C19" s="680">
        <v>127</v>
      </c>
      <c r="D19" s="680">
        <v>596</v>
      </c>
      <c r="E19" s="680">
        <v>0</v>
      </c>
      <c r="F19" s="680">
        <f>SUM(C19:E19)</f>
        <v>723</v>
      </c>
    </row>
    <row r="20" spans="1:6" ht="15">
      <c r="A20" s="289">
        <v>4370</v>
      </c>
      <c r="B20" s="17" t="s">
        <v>626</v>
      </c>
      <c r="C20" s="680">
        <v>4594</v>
      </c>
      <c r="D20" s="680">
        <v>4889</v>
      </c>
      <c r="E20" s="680">
        <v>0</v>
      </c>
      <c r="F20" s="680">
        <f>SUM(C20:E20)</f>
        <v>9483</v>
      </c>
    </row>
    <row r="21" spans="1:6" ht="15">
      <c r="A21" s="289">
        <v>4410</v>
      </c>
      <c r="B21" s="17" t="s">
        <v>345</v>
      </c>
      <c r="C21" s="680">
        <v>7410</v>
      </c>
      <c r="D21" s="680">
        <v>2205</v>
      </c>
      <c r="E21" s="680">
        <v>153</v>
      </c>
      <c r="F21" s="680">
        <f>SUM(C21:E21)</f>
        <v>9768</v>
      </c>
    </row>
    <row r="22" spans="1:6" ht="15">
      <c r="A22" s="289">
        <v>4430</v>
      </c>
      <c r="B22" s="17" t="s">
        <v>254</v>
      </c>
      <c r="C22" s="680">
        <v>1544</v>
      </c>
      <c r="D22" s="680">
        <v>1494</v>
      </c>
      <c r="E22" s="680">
        <v>0</v>
      </c>
      <c r="F22" s="680">
        <f>SUM(C22:E22)</f>
        <v>3038</v>
      </c>
    </row>
    <row r="23" spans="1:6" ht="15">
      <c r="A23" s="289">
        <v>4440</v>
      </c>
      <c r="B23" s="17" t="s">
        <v>363</v>
      </c>
      <c r="C23" s="680">
        <v>94230</v>
      </c>
      <c r="D23" s="680">
        <v>85413</v>
      </c>
      <c r="E23" s="680">
        <v>9186</v>
      </c>
      <c r="F23" s="680">
        <f>SUM(C23:E23)</f>
        <v>188829</v>
      </c>
    </row>
    <row r="24" spans="1:6" ht="15">
      <c r="A24" s="289">
        <v>4700</v>
      </c>
      <c r="B24" s="17" t="s">
        <v>629</v>
      </c>
      <c r="C24" s="680">
        <v>5247</v>
      </c>
      <c r="D24" s="680">
        <v>1015</v>
      </c>
      <c r="E24" s="680">
        <v>0</v>
      </c>
      <c r="F24" s="680">
        <f>SUM(C24:E24)</f>
        <v>6262</v>
      </c>
    </row>
    <row r="25" spans="1:6" ht="29.25">
      <c r="A25" s="289">
        <v>4740</v>
      </c>
      <c r="B25" s="17" t="s">
        <v>346</v>
      </c>
      <c r="C25" s="680">
        <v>1624</v>
      </c>
      <c r="D25" s="680">
        <v>3049</v>
      </c>
      <c r="E25" s="680">
        <v>513</v>
      </c>
      <c r="F25" s="680">
        <f>SUM(C25:E25)</f>
        <v>5186</v>
      </c>
    </row>
    <row r="26" spans="1:6" ht="15">
      <c r="A26" s="289">
        <v>4750</v>
      </c>
      <c r="B26" s="17" t="s">
        <v>631</v>
      </c>
      <c r="C26" s="680">
        <v>30030</v>
      </c>
      <c r="D26" s="680">
        <v>22432</v>
      </c>
      <c r="E26" s="680">
        <v>281</v>
      </c>
      <c r="F26" s="680">
        <f>SUM(C26:E26)</f>
        <v>52743</v>
      </c>
    </row>
    <row r="27" spans="1:6" ht="15">
      <c r="A27" s="289">
        <v>6050</v>
      </c>
      <c r="B27" s="17" t="s">
        <v>251</v>
      </c>
      <c r="C27" s="680">
        <v>28792</v>
      </c>
      <c r="D27" s="680"/>
      <c r="E27" s="680"/>
      <c r="F27" s="680">
        <f>SUM(C27:E27)</f>
        <v>28792</v>
      </c>
    </row>
    <row r="28" spans="1:6" ht="15">
      <c r="A28" s="289">
        <v>6060</v>
      </c>
      <c r="B28" s="17" t="s">
        <v>252</v>
      </c>
      <c r="C28" s="680">
        <v>5850</v>
      </c>
      <c r="D28" s="680">
        <v>0</v>
      </c>
      <c r="E28" s="680">
        <v>0</v>
      </c>
      <c r="F28" s="680">
        <f>SUM(C28:E28)</f>
        <v>5850</v>
      </c>
    </row>
    <row r="29" spans="1:6" ht="16.5" customHeight="1">
      <c r="A29" s="652" t="s">
        <v>32</v>
      </c>
      <c r="B29" s="652" t="s">
        <v>639</v>
      </c>
      <c r="C29" s="684">
        <f>SUM(C6:C28)</f>
        <v>2532020</v>
      </c>
      <c r="D29" s="684">
        <f>SUM(D6:D28)</f>
        <v>2420806</v>
      </c>
      <c r="E29" s="684">
        <f>SUM(E6:E28)</f>
        <v>159918</v>
      </c>
      <c r="F29" s="684">
        <f>SUM(F6:F28)</f>
        <v>5112744</v>
      </c>
    </row>
    <row r="30" spans="1:6" ht="13.5" customHeight="1">
      <c r="A30" s="687"/>
      <c r="B30" s="687"/>
      <c r="C30" s="688"/>
      <c r="D30" s="688"/>
      <c r="E30" s="688"/>
      <c r="F30" s="688">
        <f>5112744-F29</f>
        <v>0</v>
      </c>
    </row>
  </sheetData>
  <mergeCells count="11">
    <mergeCell ref="A1:D1"/>
    <mergeCell ref="E1:F1"/>
    <mergeCell ref="A2:B2"/>
    <mergeCell ref="A3:B3"/>
    <mergeCell ref="A4:A5"/>
    <mergeCell ref="B4:B5"/>
    <mergeCell ref="C4:C5"/>
    <mergeCell ref="D4:D5"/>
    <mergeCell ref="E4:E5"/>
    <mergeCell ref="F4:F5"/>
    <mergeCell ref="A29:B29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9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view="pageBreakPreview" zoomScale="80" zoomScaleSheetLayoutView="80" colorId="15" workbookViewId="0" topLeftCell="A55">
      <selection activeCell="E25" sqref="E25"/>
    </sheetView>
  </sheetViews>
  <sheetFormatPr defaultColWidth="9.00390625" defaultRowHeight="27.75" customHeight="1"/>
  <cols>
    <col min="1" max="1" width="6.25390625" style="689" customWidth="1"/>
    <col min="2" max="2" width="8.125" style="690" customWidth="1"/>
    <col min="3" max="3" width="11.75390625" style="690" customWidth="1"/>
    <col min="4" max="4" width="7.625" style="690" customWidth="1"/>
    <col min="5" max="5" width="50.75390625" style="691" customWidth="1"/>
    <col min="6" max="6" width="21.25390625" style="692" customWidth="1"/>
    <col min="7" max="7" width="18.875" style="693" customWidth="1"/>
    <col min="8" max="8" width="14.75390625" style="690" customWidth="1"/>
    <col min="9" max="9" width="12.375" style="690" customWidth="1"/>
    <col min="10" max="10" width="9.00390625" style="693" customWidth="1"/>
    <col min="11" max="16384" width="9.00390625" style="690" customWidth="1"/>
  </cols>
  <sheetData>
    <row r="1" spans="7:8" ht="41.25" customHeight="1">
      <c r="G1" s="694" t="s">
        <v>640</v>
      </c>
      <c r="H1" s="694"/>
    </row>
    <row r="2" spans="1:8" ht="27.75" customHeight="1">
      <c r="A2" s="668" t="s">
        <v>641</v>
      </c>
      <c r="B2" s="668"/>
      <c r="C2" s="668"/>
      <c r="D2" s="668"/>
      <c r="E2" s="668"/>
      <c r="F2" s="668"/>
      <c r="G2" s="668"/>
      <c r="H2" s="668"/>
    </row>
    <row r="3" spans="1:8" ht="27.75" customHeight="1">
      <c r="A3" s="695"/>
      <c r="B3" s="696"/>
      <c r="C3" s="696"/>
      <c r="D3" s="696"/>
      <c r="E3" s="697"/>
      <c r="F3" s="698"/>
      <c r="G3" s="690"/>
      <c r="H3" s="699" t="s">
        <v>4</v>
      </c>
    </row>
    <row r="4" spans="1:10" s="448" customFormat="1" ht="41.25" customHeight="1">
      <c r="A4" s="700" t="s">
        <v>642</v>
      </c>
      <c r="B4" s="701" t="s">
        <v>643</v>
      </c>
      <c r="C4" s="701" t="s">
        <v>36</v>
      </c>
      <c r="D4" s="701" t="s">
        <v>644</v>
      </c>
      <c r="E4" s="700" t="s">
        <v>645</v>
      </c>
      <c r="F4" s="702" t="s">
        <v>646</v>
      </c>
      <c r="G4" s="700" t="s">
        <v>647</v>
      </c>
      <c r="H4" s="700" t="s">
        <v>648</v>
      </c>
      <c r="J4" s="703"/>
    </row>
    <row r="5" spans="1:8" ht="27.75" customHeight="1">
      <c r="A5" s="704">
        <v>1</v>
      </c>
      <c r="B5" s="704">
        <v>400</v>
      </c>
      <c r="C5" s="704">
        <v>40002</v>
      </c>
      <c r="D5" s="704">
        <v>6050</v>
      </c>
      <c r="E5" s="705" t="s">
        <v>649</v>
      </c>
      <c r="F5" s="706">
        <v>150000</v>
      </c>
      <c r="G5" s="706">
        <v>150000</v>
      </c>
      <c r="H5" s="707">
        <f>(G5/F5)*100</f>
        <v>100</v>
      </c>
    </row>
    <row r="6" spans="1:8" ht="27.75" customHeight="1">
      <c r="A6" s="704">
        <v>2</v>
      </c>
      <c r="B6" s="704"/>
      <c r="C6" s="704"/>
      <c r="D6" s="704"/>
      <c r="E6" s="705" t="s">
        <v>650</v>
      </c>
      <c r="F6" s="706">
        <v>200000</v>
      </c>
      <c r="G6" s="706">
        <f>99938+91605</f>
        <v>191543</v>
      </c>
      <c r="H6" s="707">
        <f>(G6/F6)*100</f>
        <v>95.7715</v>
      </c>
    </row>
    <row r="7" spans="1:8" ht="41.25" customHeight="1">
      <c r="A7" s="704">
        <v>3</v>
      </c>
      <c r="B7" s="704">
        <v>600</v>
      </c>
      <c r="C7" s="704">
        <v>60016</v>
      </c>
      <c r="D7" s="704">
        <v>6050</v>
      </c>
      <c r="E7" s="705" t="s">
        <v>651</v>
      </c>
      <c r="F7" s="706">
        <v>81820</v>
      </c>
      <c r="G7" s="706">
        <v>77800</v>
      </c>
      <c r="H7" s="707">
        <f>(G7/F7)*100</f>
        <v>95.08677584942556</v>
      </c>
    </row>
    <row r="8" spans="1:8" ht="27.75" customHeight="1">
      <c r="A8" s="704">
        <v>4</v>
      </c>
      <c r="B8" s="704"/>
      <c r="C8" s="704"/>
      <c r="D8" s="704"/>
      <c r="E8" s="705" t="s">
        <v>652</v>
      </c>
      <c r="F8" s="706">
        <v>259000</v>
      </c>
      <c r="G8" s="706">
        <v>259000</v>
      </c>
      <c r="H8" s="707">
        <f>(G8/F8)*100</f>
        <v>100</v>
      </c>
    </row>
    <row r="9" spans="1:10" s="709" customFormat="1" ht="27.75" customHeight="1">
      <c r="A9" s="704">
        <v>5</v>
      </c>
      <c r="B9" s="704"/>
      <c r="C9" s="704"/>
      <c r="D9" s="704"/>
      <c r="E9" s="705" t="s">
        <v>653</v>
      </c>
      <c r="F9" s="706">
        <v>222000</v>
      </c>
      <c r="G9" s="706">
        <v>218981</v>
      </c>
      <c r="H9" s="707">
        <f>(G9/F9)*100</f>
        <v>98.6400900900901</v>
      </c>
      <c r="I9" s="690"/>
      <c r="J9" s="708"/>
    </row>
    <row r="10" spans="1:8" ht="27.75" customHeight="1">
      <c r="A10" s="704">
        <v>6</v>
      </c>
      <c r="B10" s="704">
        <v>710</v>
      </c>
      <c r="C10" s="704">
        <v>71035</v>
      </c>
      <c r="D10" s="704">
        <v>6050</v>
      </c>
      <c r="E10" s="705" t="s">
        <v>654</v>
      </c>
      <c r="F10" s="706">
        <v>125600</v>
      </c>
      <c r="G10" s="706">
        <v>109763</v>
      </c>
      <c r="H10" s="707">
        <f>(G10/F10)*100</f>
        <v>87.39092356687898</v>
      </c>
    </row>
    <row r="11" spans="1:8" ht="84" customHeight="1">
      <c r="A11" s="704">
        <v>7</v>
      </c>
      <c r="B11" s="704">
        <v>750</v>
      </c>
      <c r="C11" s="704">
        <v>75023</v>
      </c>
      <c r="D11" s="704">
        <v>6050</v>
      </c>
      <c r="E11" s="705" t="s">
        <v>655</v>
      </c>
      <c r="F11" s="706">
        <v>25000</v>
      </c>
      <c r="G11" s="706">
        <v>25000</v>
      </c>
      <c r="H11" s="707">
        <f>(G11/F11)*100</f>
        <v>100</v>
      </c>
    </row>
    <row r="12" spans="1:8" ht="27.75" customHeight="1">
      <c r="A12" s="704">
        <v>8</v>
      </c>
      <c r="B12" s="704">
        <v>754</v>
      </c>
      <c r="C12" s="704">
        <v>75412</v>
      </c>
      <c r="D12" s="704">
        <v>6050</v>
      </c>
      <c r="E12" s="705" t="s">
        <v>656</v>
      </c>
      <c r="F12" s="706">
        <v>46610</v>
      </c>
      <c r="G12" s="706">
        <v>39747</v>
      </c>
      <c r="H12" s="707">
        <f>(G12/F12)*100</f>
        <v>85.27569191160696</v>
      </c>
    </row>
    <row r="13" spans="1:8" ht="27.75" customHeight="1">
      <c r="A13" s="704">
        <v>9</v>
      </c>
      <c r="B13" s="704">
        <v>801</v>
      </c>
      <c r="C13" s="704">
        <v>80101</v>
      </c>
      <c r="D13" s="704">
        <v>4217</v>
      </c>
      <c r="E13" s="705" t="s">
        <v>657</v>
      </c>
      <c r="F13" s="706">
        <v>24568</v>
      </c>
      <c r="G13" s="706">
        <v>16982</v>
      </c>
      <c r="H13" s="707">
        <f>(G13/F13)*100</f>
        <v>69.12243568870075</v>
      </c>
    </row>
    <row r="14" spans="1:8" ht="27.75" customHeight="1">
      <c r="A14" s="704">
        <v>10</v>
      </c>
      <c r="B14" s="704"/>
      <c r="C14" s="704"/>
      <c r="D14" s="704">
        <v>4307</v>
      </c>
      <c r="E14" s="705"/>
      <c r="F14" s="706">
        <v>34586</v>
      </c>
      <c r="G14" s="706">
        <v>16526</v>
      </c>
      <c r="H14" s="707">
        <f>(G14/F14)*100</f>
        <v>47.78233967501301</v>
      </c>
    </row>
    <row r="15" spans="1:8" ht="27.75" customHeight="1">
      <c r="A15" s="704">
        <v>11</v>
      </c>
      <c r="B15" s="704"/>
      <c r="C15" s="704"/>
      <c r="D15" s="704">
        <v>4427</v>
      </c>
      <c r="E15" s="705"/>
      <c r="F15" s="706">
        <v>44316</v>
      </c>
      <c r="G15" s="706">
        <v>21379</v>
      </c>
      <c r="H15" s="707">
        <f>(G15/F15)*100</f>
        <v>48.24216987092698</v>
      </c>
    </row>
    <row r="16" spans="1:8" ht="27.75" customHeight="1">
      <c r="A16" s="704">
        <v>12</v>
      </c>
      <c r="B16" s="704">
        <v>851</v>
      </c>
      <c r="C16" s="704">
        <v>85154</v>
      </c>
      <c r="D16" s="704">
        <v>4300</v>
      </c>
      <c r="E16" s="705" t="s">
        <v>378</v>
      </c>
      <c r="F16" s="706">
        <v>13500</v>
      </c>
      <c r="G16" s="706">
        <v>13500</v>
      </c>
      <c r="H16" s="707">
        <f>(G16/F16)*100</f>
        <v>100</v>
      </c>
    </row>
    <row r="17" spans="1:8" ht="55.5" customHeight="1">
      <c r="A17" s="704">
        <v>13</v>
      </c>
      <c r="B17" s="704">
        <v>900</v>
      </c>
      <c r="C17" s="704">
        <v>90001</v>
      </c>
      <c r="D17" s="704">
        <v>6050</v>
      </c>
      <c r="E17" s="705" t="s">
        <v>658</v>
      </c>
      <c r="F17" s="706">
        <v>69540</v>
      </c>
      <c r="G17" s="706">
        <v>69540</v>
      </c>
      <c r="H17" s="707">
        <f>(G17/F17)*100</f>
        <v>100</v>
      </c>
    </row>
    <row r="18" spans="1:8" ht="27.75" customHeight="1">
      <c r="A18" s="704">
        <v>14</v>
      </c>
      <c r="B18" s="704"/>
      <c r="C18" s="704">
        <v>90015</v>
      </c>
      <c r="D18" s="704"/>
      <c r="E18" s="705" t="s">
        <v>659</v>
      </c>
      <c r="F18" s="706">
        <v>74940</v>
      </c>
      <c r="G18" s="706">
        <v>72187</v>
      </c>
      <c r="H18" s="707">
        <f>(G18/F18)*100</f>
        <v>96.32639444889244</v>
      </c>
    </row>
    <row r="19" spans="1:8" ht="27.75" customHeight="1">
      <c r="A19" s="704">
        <v>15</v>
      </c>
      <c r="B19" s="704"/>
      <c r="C19" s="704">
        <v>90095</v>
      </c>
      <c r="D19" s="704"/>
      <c r="E19" s="705" t="s">
        <v>660</v>
      </c>
      <c r="F19" s="706">
        <v>106060</v>
      </c>
      <c r="G19" s="706">
        <v>93995</v>
      </c>
      <c r="H19" s="707">
        <f>(G19/F19)*100</f>
        <v>88.62436356779182</v>
      </c>
    </row>
    <row r="20" spans="1:8" ht="41.25" customHeight="1">
      <c r="A20" s="704">
        <v>16</v>
      </c>
      <c r="B20" s="704">
        <v>921</v>
      </c>
      <c r="C20" s="704">
        <v>92109</v>
      </c>
      <c r="D20" s="704">
        <v>6220</v>
      </c>
      <c r="E20" s="705" t="s">
        <v>661</v>
      </c>
      <c r="F20" s="706">
        <v>38860</v>
      </c>
      <c r="G20" s="706">
        <f>F20-2062</f>
        <v>36798</v>
      </c>
      <c r="H20" s="707">
        <f>(G20/F20)*100</f>
        <v>94.69377251672671</v>
      </c>
    </row>
    <row r="21" spans="1:8" ht="41.25" customHeight="1">
      <c r="A21" s="704">
        <v>17</v>
      </c>
      <c r="B21" s="704"/>
      <c r="C21" s="704"/>
      <c r="D21" s="704"/>
      <c r="E21" s="705" t="s">
        <v>662</v>
      </c>
      <c r="F21" s="706">
        <v>25000</v>
      </c>
      <c r="G21" s="706">
        <v>25000</v>
      </c>
      <c r="H21" s="707">
        <f>(G21/F21)*100</f>
        <v>100</v>
      </c>
    </row>
    <row r="22" spans="1:9" ht="28.5" customHeight="1">
      <c r="A22" s="710" t="s">
        <v>639</v>
      </c>
      <c r="B22" s="710"/>
      <c r="C22" s="710"/>
      <c r="D22" s="710"/>
      <c r="E22" s="710"/>
      <c r="F22" s="711">
        <f>SUM(F5:F21)</f>
        <v>1541400</v>
      </c>
      <c r="G22" s="711">
        <f>SUM(G5:G21)</f>
        <v>1437741</v>
      </c>
      <c r="H22" s="712">
        <f>(G22/F22)*100</f>
        <v>93.27500973141301</v>
      </c>
      <c r="I22" s="713"/>
    </row>
  </sheetData>
  <mergeCells count="17">
    <mergeCell ref="G1:H1"/>
    <mergeCell ref="A2:H2"/>
    <mergeCell ref="B5:B6"/>
    <mergeCell ref="C5:C6"/>
    <mergeCell ref="D5:D6"/>
    <mergeCell ref="B7:B9"/>
    <mergeCell ref="C7:C9"/>
    <mergeCell ref="D7:D9"/>
    <mergeCell ref="B13:B15"/>
    <mergeCell ref="C13:C15"/>
    <mergeCell ref="E13:E15"/>
    <mergeCell ref="B17:B19"/>
    <mergeCell ref="D17:D19"/>
    <mergeCell ref="B20:B21"/>
    <mergeCell ref="C20:C21"/>
    <mergeCell ref="D20:D21"/>
    <mergeCell ref="A22:E22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6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64"/>
  <sheetViews>
    <sheetView showGridLines="0" defaultGridColor="0" view="pageBreakPreview" zoomScale="80" zoomScaleSheetLayoutView="80" colorId="15" workbookViewId="0" topLeftCell="A28">
      <selection activeCell="R10" sqref="R10"/>
    </sheetView>
  </sheetViews>
  <sheetFormatPr defaultColWidth="9.00390625" defaultRowHeight="21" customHeight="1"/>
  <cols>
    <col min="1" max="1" width="4.375" style="714" customWidth="1"/>
    <col min="2" max="2" width="6.625" style="715" customWidth="1"/>
    <col min="3" max="3" width="8.75390625" style="715" customWidth="1"/>
    <col min="4" max="4" width="8.25390625" style="715" customWidth="1"/>
    <col min="5" max="5" width="63.25390625" style="716" customWidth="1"/>
    <col min="6" max="6" width="17.50390625" style="717" customWidth="1"/>
    <col min="7" max="7" width="10.875" style="717" customWidth="1"/>
    <col min="8" max="8" width="10.00390625" style="717" customWidth="1"/>
    <col min="9" max="9" width="12.125" style="718" customWidth="1"/>
    <col min="10" max="10" width="13.00390625" style="717" customWidth="1"/>
    <col min="11" max="11" width="12.75390625" style="717" customWidth="1"/>
    <col min="12" max="12" width="13.125" style="717" customWidth="1"/>
    <col min="13" max="13" width="15.75390625" style="717" customWidth="1"/>
    <col min="14" max="252" width="9.125" style="717" customWidth="1"/>
    <col min="253" max="16384" width="9.125" style="719" customWidth="1"/>
  </cols>
  <sheetData>
    <row r="1" spans="1:256" s="721" customFormat="1" ht="12.75" customHeight="1">
      <c r="A1" s="717"/>
      <c r="B1" s="717"/>
      <c r="C1" s="717"/>
      <c r="D1" s="717"/>
      <c r="E1" s="716"/>
      <c r="F1" s="717"/>
      <c r="G1" s="717"/>
      <c r="H1" s="717"/>
      <c r="I1" s="717"/>
      <c r="J1" s="717"/>
      <c r="K1" s="720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IS1" s="719"/>
      <c r="IT1" s="719"/>
      <c r="IU1" s="719"/>
      <c r="IV1" s="719"/>
    </row>
    <row r="2" spans="1:256" s="721" customFormat="1" ht="35.25" customHeight="1">
      <c r="A2" s="717"/>
      <c r="B2" s="717"/>
      <c r="C2" s="717"/>
      <c r="D2" s="717"/>
      <c r="E2" s="716"/>
      <c r="F2" s="717"/>
      <c r="G2" s="717"/>
      <c r="H2" s="717"/>
      <c r="I2" s="717"/>
      <c r="J2" s="717"/>
      <c r="K2" s="720" t="s">
        <v>663</v>
      </c>
      <c r="L2" s="720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IS2" s="719"/>
      <c r="IT2" s="719"/>
      <c r="IU2" s="719"/>
      <c r="IV2" s="719"/>
    </row>
    <row r="3" spans="1:256" s="721" customFormat="1" ht="12.75" customHeight="1">
      <c r="A3" s="717"/>
      <c r="B3" s="717"/>
      <c r="C3" s="717"/>
      <c r="D3" s="717"/>
      <c r="E3" s="716"/>
      <c r="F3" s="717"/>
      <c r="G3" s="717"/>
      <c r="H3" s="717"/>
      <c r="I3" s="717"/>
      <c r="J3" s="717"/>
      <c r="K3" s="720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IS3" s="719"/>
      <c r="IT3" s="719"/>
      <c r="IU3" s="719"/>
      <c r="IV3" s="719"/>
    </row>
    <row r="4" spans="1:12" ht="34.5" customHeight="1">
      <c r="A4" s="722" t="s">
        <v>664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</row>
    <row r="5" spans="1:12" ht="17.25" customHeight="1">
      <c r="A5" s="443"/>
      <c r="B5" s="723"/>
      <c r="C5" s="723"/>
      <c r="D5" s="723"/>
      <c r="E5" s="724"/>
      <c r="F5" s="723"/>
      <c r="G5" s="723"/>
      <c r="H5" s="723"/>
      <c r="I5" s="723"/>
      <c r="J5" s="723"/>
      <c r="K5" s="723"/>
      <c r="L5" s="723"/>
    </row>
    <row r="6" spans="1:12" ht="17.25" customHeight="1">
      <c r="A6" s="443"/>
      <c r="B6" s="723"/>
      <c r="C6" s="723"/>
      <c r="D6" s="723"/>
      <c r="E6" s="724"/>
      <c r="F6" s="723"/>
      <c r="G6" s="723"/>
      <c r="H6" s="723"/>
      <c r="I6" s="723"/>
      <c r="J6" s="723"/>
      <c r="K6" s="723"/>
      <c r="L6" s="723"/>
    </row>
    <row r="7" spans="1:12" ht="17.25" customHeight="1">
      <c r="A7" s="443"/>
      <c r="B7" s="723"/>
      <c r="C7" s="723"/>
      <c r="D7" s="723"/>
      <c r="E7" s="724"/>
      <c r="F7" s="723"/>
      <c r="G7" s="723"/>
      <c r="H7" s="723"/>
      <c r="I7" s="723"/>
      <c r="J7" s="723"/>
      <c r="K7" s="723"/>
      <c r="L7" s="723"/>
    </row>
    <row r="8" spans="1:12" ht="13.5" customHeight="1">
      <c r="A8" s="717"/>
      <c r="B8" s="723"/>
      <c r="C8" s="723"/>
      <c r="D8" s="723"/>
      <c r="E8" s="724"/>
      <c r="F8" s="723"/>
      <c r="G8" s="723"/>
      <c r="H8" s="723"/>
      <c r="I8" s="723"/>
      <c r="J8" s="723"/>
      <c r="K8" s="723"/>
      <c r="L8" s="723" t="s">
        <v>665</v>
      </c>
    </row>
    <row r="9" spans="1:12" ht="21" customHeight="1">
      <c r="A9" s="725" t="s">
        <v>666</v>
      </c>
      <c r="B9" s="725" t="s">
        <v>5</v>
      </c>
      <c r="C9" s="725" t="s">
        <v>667</v>
      </c>
      <c r="D9" s="725" t="s">
        <v>37</v>
      </c>
      <c r="E9" s="725" t="s">
        <v>668</v>
      </c>
      <c r="F9" s="725" t="s">
        <v>669</v>
      </c>
      <c r="G9" s="725" t="s">
        <v>670</v>
      </c>
      <c r="H9" s="725"/>
      <c r="I9" s="725" t="s">
        <v>671</v>
      </c>
      <c r="J9" s="725" t="s">
        <v>672</v>
      </c>
      <c r="K9" s="725"/>
      <c r="L9" s="725"/>
    </row>
    <row r="10" spans="1:12" ht="32.25" customHeight="1">
      <c r="A10" s="725"/>
      <c r="B10" s="725"/>
      <c r="C10" s="725"/>
      <c r="D10" s="725"/>
      <c r="E10" s="725"/>
      <c r="F10" s="725"/>
      <c r="G10" s="725" t="s">
        <v>673</v>
      </c>
      <c r="H10" s="725" t="s">
        <v>674</v>
      </c>
      <c r="I10" s="725"/>
      <c r="J10" s="725" t="s">
        <v>675</v>
      </c>
      <c r="K10" s="725" t="s">
        <v>8</v>
      </c>
      <c r="L10" s="725" t="s">
        <v>676</v>
      </c>
    </row>
    <row r="11" spans="1:12" ht="13.5" customHeight="1">
      <c r="A11" s="725" t="s">
        <v>677</v>
      </c>
      <c r="B11" s="725" t="s">
        <v>678</v>
      </c>
      <c r="C11" s="725" t="s">
        <v>679</v>
      </c>
      <c r="D11" s="725" t="s">
        <v>680</v>
      </c>
      <c r="E11" s="725" t="s">
        <v>681</v>
      </c>
      <c r="F11" s="725" t="s">
        <v>682</v>
      </c>
      <c r="G11" s="725" t="s">
        <v>683</v>
      </c>
      <c r="H11" s="725"/>
      <c r="I11" s="725" t="s">
        <v>684</v>
      </c>
      <c r="J11" s="725" t="s">
        <v>685</v>
      </c>
      <c r="K11" s="725" t="s">
        <v>686</v>
      </c>
      <c r="L11" s="725" t="s">
        <v>687</v>
      </c>
    </row>
    <row r="12" spans="1:13" ht="32.25" customHeight="1">
      <c r="A12" s="726" t="s">
        <v>677</v>
      </c>
      <c r="B12" s="727">
        <v>400</v>
      </c>
      <c r="C12" s="727">
        <v>40002</v>
      </c>
      <c r="D12" s="727">
        <v>6050</v>
      </c>
      <c r="E12" s="728" t="s">
        <v>688</v>
      </c>
      <c r="F12" s="726" t="s">
        <v>689</v>
      </c>
      <c r="G12" s="729">
        <v>2004</v>
      </c>
      <c r="H12" s="729">
        <v>2011</v>
      </c>
      <c r="I12" s="730">
        <v>8320143</v>
      </c>
      <c r="J12" s="731">
        <f>519750-117800</f>
        <v>401950</v>
      </c>
      <c r="K12" s="731">
        <f>486243-117784</f>
        <v>368459</v>
      </c>
      <c r="L12" s="731">
        <f>(K12/J12)*100</f>
        <v>91.66786913795248</v>
      </c>
      <c r="M12" s="718"/>
    </row>
    <row r="13" spans="1:256" s="733" customFormat="1" ht="23.25" customHeight="1">
      <c r="A13" s="726" t="s">
        <v>678</v>
      </c>
      <c r="B13" s="732">
        <v>400</v>
      </c>
      <c r="C13" s="732">
        <v>40002</v>
      </c>
      <c r="D13" s="732">
        <v>6050</v>
      </c>
      <c r="E13" s="728" t="s">
        <v>690</v>
      </c>
      <c r="F13" s="726" t="s">
        <v>691</v>
      </c>
      <c r="G13" s="726">
        <v>2008</v>
      </c>
      <c r="H13" s="726">
        <v>2010</v>
      </c>
      <c r="I13" s="731">
        <v>1300000</v>
      </c>
      <c r="J13" s="731">
        <v>117800</v>
      </c>
      <c r="K13" s="731">
        <v>117784</v>
      </c>
      <c r="L13" s="731">
        <f>(K13/J13)*100</f>
        <v>99.98641765704585</v>
      </c>
      <c r="M13" s="718"/>
      <c r="IS13" s="719"/>
      <c r="IT13" s="719"/>
      <c r="IU13" s="719"/>
      <c r="IV13" s="719"/>
    </row>
    <row r="14" spans="1:256" s="733" customFormat="1" ht="32.25" customHeight="1">
      <c r="A14" s="726" t="s">
        <v>679</v>
      </c>
      <c r="B14" s="732">
        <v>600</v>
      </c>
      <c r="C14" s="732">
        <v>60016</v>
      </c>
      <c r="D14" s="732">
        <v>6050</v>
      </c>
      <c r="E14" s="728" t="s">
        <v>692</v>
      </c>
      <c r="F14" s="726" t="s">
        <v>691</v>
      </c>
      <c r="G14" s="726">
        <v>2007</v>
      </c>
      <c r="H14" s="726">
        <v>2010</v>
      </c>
      <c r="I14" s="730">
        <v>4100000</v>
      </c>
      <c r="J14" s="731">
        <v>40000</v>
      </c>
      <c r="K14" s="731">
        <v>16036</v>
      </c>
      <c r="L14" s="731">
        <f>(K14/J14)*100</f>
        <v>40.089999999999996</v>
      </c>
      <c r="M14" s="718"/>
      <c r="IS14" s="719"/>
      <c r="IT14" s="719"/>
      <c r="IU14" s="719"/>
      <c r="IV14" s="719"/>
    </row>
    <row r="15" spans="1:13" ht="23.25" customHeight="1">
      <c r="A15" s="726" t="s">
        <v>680</v>
      </c>
      <c r="B15" s="732">
        <v>600</v>
      </c>
      <c r="C15" s="732">
        <v>60016</v>
      </c>
      <c r="D15" s="732">
        <v>6050</v>
      </c>
      <c r="E15" s="728" t="s">
        <v>693</v>
      </c>
      <c r="F15" s="726" t="s">
        <v>691</v>
      </c>
      <c r="G15" s="726">
        <v>2007</v>
      </c>
      <c r="H15" s="726">
        <v>2014</v>
      </c>
      <c r="I15" s="730">
        <v>4097000</v>
      </c>
      <c r="J15" s="731">
        <f>26900+289340+490200+325000</f>
        <v>1131440</v>
      </c>
      <c r="K15" s="731">
        <f>298910+329598+251187+26842</f>
        <v>906537</v>
      </c>
      <c r="L15" s="731">
        <f>(K15/J15)*100</f>
        <v>80.12241037969314</v>
      </c>
      <c r="M15" s="718"/>
    </row>
    <row r="16" spans="1:13" ht="23.25" customHeight="1">
      <c r="A16" s="726" t="s">
        <v>681</v>
      </c>
      <c r="B16" s="732">
        <v>600</v>
      </c>
      <c r="C16" s="732">
        <v>60016</v>
      </c>
      <c r="D16" s="732">
        <v>6050</v>
      </c>
      <c r="E16" s="728" t="s">
        <v>694</v>
      </c>
      <c r="F16" s="726" t="s">
        <v>691</v>
      </c>
      <c r="G16" s="729">
        <v>2008</v>
      </c>
      <c r="H16" s="729">
        <v>2014</v>
      </c>
      <c r="I16" s="730">
        <v>4250000</v>
      </c>
      <c r="J16" s="731">
        <f>90815+100000</f>
        <v>190815</v>
      </c>
      <c r="K16" s="731">
        <f>95263+80912</f>
        <v>176175</v>
      </c>
      <c r="L16" s="731">
        <f>(K16/J16)*100</f>
        <v>92.32764719754736</v>
      </c>
      <c r="M16" s="718"/>
    </row>
    <row r="17" spans="1:13" ht="23.25" customHeight="1">
      <c r="A17" s="726" t="s">
        <v>682</v>
      </c>
      <c r="B17" s="732">
        <v>600</v>
      </c>
      <c r="C17" s="732">
        <v>60016</v>
      </c>
      <c r="D17" s="732">
        <v>6050</v>
      </c>
      <c r="E17" s="734" t="s">
        <v>695</v>
      </c>
      <c r="F17" s="729" t="s">
        <v>691</v>
      </c>
      <c r="G17" s="726">
        <v>2007</v>
      </c>
      <c r="H17" s="726">
        <v>2009</v>
      </c>
      <c r="I17" s="731">
        <v>2565000</v>
      </c>
      <c r="J17" s="731">
        <v>400802</v>
      </c>
      <c r="K17" s="731">
        <v>400801</v>
      </c>
      <c r="L17" s="731">
        <f>(K17/J17)*100</f>
        <v>99.999750500247</v>
      </c>
      <c r="M17" s="718"/>
    </row>
    <row r="18" spans="1:13" ht="23.25" customHeight="1">
      <c r="A18" s="726" t="s">
        <v>683</v>
      </c>
      <c r="B18" s="732">
        <v>600</v>
      </c>
      <c r="C18" s="732">
        <v>60016</v>
      </c>
      <c r="D18" s="732">
        <v>6050</v>
      </c>
      <c r="E18" s="728" t="s">
        <v>696</v>
      </c>
      <c r="F18" s="726" t="s">
        <v>691</v>
      </c>
      <c r="G18" s="726">
        <v>2008</v>
      </c>
      <c r="H18" s="726">
        <v>2009</v>
      </c>
      <c r="I18" s="731">
        <v>400000</v>
      </c>
      <c r="J18" s="731">
        <v>5000</v>
      </c>
      <c r="K18" s="731">
        <v>0</v>
      </c>
      <c r="L18" s="731">
        <f>(K18/J18)*100</f>
        <v>0</v>
      </c>
      <c r="M18" s="718"/>
    </row>
    <row r="19" spans="1:13" ht="23.25" customHeight="1">
      <c r="A19" s="726" t="s">
        <v>697</v>
      </c>
      <c r="B19" s="732">
        <v>710</v>
      </c>
      <c r="C19" s="732">
        <v>71035</v>
      </c>
      <c r="D19" s="732">
        <v>6050</v>
      </c>
      <c r="E19" s="734" t="s">
        <v>698</v>
      </c>
      <c r="F19" s="729" t="s">
        <v>691</v>
      </c>
      <c r="G19" s="729">
        <v>2006</v>
      </c>
      <c r="H19" s="729">
        <v>2009</v>
      </c>
      <c r="I19" s="730">
        <v>2420234</v>
      </c>
      <c r="J19" s="731">
        <v>0</v>
      </c>
      <c r="K19" s="731">
        <v>0</v>
      </c>
      <c r="L19" s="731">
        <v>0</v>
      </c>
      <c r="M19" s="718"/>
    </row>
    <row r="20" spans="1:13" ht="32.25" customHeight="1">
      <c r="A20" s="726" t="s">
        <v>684</v>
      </c>
      <c r="B20" s="732">
        <v>754</v>
      </c>
      <c r="C20" s="732">
        <v>75412</v>
      </c>
      <c r="D20" s="732">
        <v>6050</v>
      </c>
      <c r="E20" s="734" t="s">
        <v>699</v>
      </c>
      <c r="F20" s="729" t="s">
        <v>691</v>
      </c>
      <c r="G20" s="729">
        <v>2006</v>
      </c>
      <c r="H20" s="729">
        <v>2009</v>
      </c>
      <c r="I20" s="730">
        <v>1229228</v>
      </c>
      <c r="J20" s="731">
        <v>23940</v>
      </c>
      <c r="K20" s="730">
        <v>23923</v>
      </c>
      <c r="L20" s="731">
        <f>(K20/J20)*100</f>
        <v>99.92898913951545</v>
      </c>
      <c r="M20" s="718"/>
    </row>
    <row r="21" spans="1:13" ht="23.25" customHeight="1">
      <c r="A21" s="726" t="s">
        <v>700</v>
      </c>
      <c r="B21" s="732">
        <v>801</v>
      </c>
      <c r="C21" s="732">
        <v>80101</v>
      </c>
      <c r="D21" s="732">
        <v>6050</v>
      </c>
      <c r="E21" s="728" t="s">
        <v>701</v>
      </c>
      <c r="F21" s="726" t="s">
        <v>691</v>
      </c>
      <c r="G21" s="726">
        <v>2008</v>
      </c>
      <c r="H21" s="726">
        <v>2009</v>
      </c>
      <c r="I21" s="730">
        <v>3500000</v>
      </c>
      <c r="J21" s="731">
        <v>554500</v>
      </c>
      <c r="K21" s="731">
        <v>545900</v>
      </c>
      <c r="L21" s="731">
        <f>(K21/J21)*100</f>
        <v>98.44905320108207</v>
      </c>
      <c r="M21" s="718"/>
    </row>
    <row r="22" spans="1:13" ht="43.5" customHeight="1">
      <c r="A22" s="726" t="s">
        <v>685</v>
      </c>
      <c r="B22" s="732">
        <v>900</v>
      </c>
      <c r="C22" s="732">
        <v>90001</v>
      </c>
      <c r="D22" s="732">
        <v>6050</v>
      </c>
      <c r="E22" s="728" t="s">
        <v>702</v>
      </c>
      <c r="F22" s="726" t="s">
        <v>691</v>
      </c>
      <c r="G22" s="726">
        <v>2004</v>
      </c>
      <c r="H22" s="726">
        <v>2012</v>
      </c>
      <c r="I22" s="730">
        <v>28246488</v>
      </c>
      <c r="J22" s="731">
        <v>149000</v>
      </c>
      <c r="K22" s="730">
        <v>60576</v>
      </c>
      <c r="L22" s="731">
        <f>(K22/J22)*100</f>
        <v>40.655033557046984</v>
      </c>
      <c r="M22" s="718"/>
    </row>
    <row r="23" spans="1:13" ht="23.25" customHeight="1">
      <c r="A23" s="726" t="s">
        <v>686</v>
      </c>
      <c r="B23" s="732">
        <v>900</v>
      </c>
      <c r="C23" s="732">
        <v>90001</v>
      </c>
      <c r="D23" s="732">
        <v>6050</v>
      </c>
      <c r="E23" s="734" t="s">
        <v>703</v>
      </c>
      <c r="F23" s="729" t="s">
        <v>704</v>
      </c>
      <c r="G23" s="726">
        <v>2007</v>
      </c>
      <c r="H23" s="726">
        <v>2011</v>
      </c>
      <c r="I23" s="730">
        <v>705809</v>
      </c>
      <c r="J23" s="731">
        <v>92000</v>
      </c>
      <c r="K23" s="731">
        <v>92000</v>
      </c>
      <c r="L23" s="731">
        <f>(K23/J23)*100</f>
        <v>100</v>
      </c>
      <c r="M23" s="718"/>
    </row>
    <row r="24" spans="1:13" ht="32.25" customHeight="1">
      <c r="A24" s="726" t="s">
        <v>687</v>
      </c>
      <c r="B24" s="732">
        <v>900</v>
      </c>
      <c r="C24" s="732">
        <v>90004</v>
      </c>
      <c r="D24" s="732">
        <v>6050</v>
      </c>
      <c r="E24" s="728" t="s">
        <v>705</v>
      </c>
      <c r="F24" s="726" t="s">
        <v>691</v>
      </c>
      <c r="G24" s="726">
        <v>2008</v>
      </c>
      <c r="H24" s="726">
        <v>2009</v>
      </c>
      <c r="I24" s="731">
        <v>750000</v>
      </c>
      <c r="J24" s="731">
        <v>50000</v>
      </c>
      <c r="K24" s="731">
        <v>0</v>
      </c>
      <c r="L24" s="731">
        <f>(K24/J24)*100</f>
        <v>0</v>
      </c>
      <c r="M24" s="718"/>
    </row>
    <row r="25" spans="1:13" ht="32.25" customHeight="1">
      <c r="A25" s="717"/>
      <c r="B25" s="735"/>
      <c r="C25" s="735"/>
      <c r="D25" s="735"/>
      <c r="I25" s="736"/>
      <c r="J25" s="736"/>
      <c r="K25" s="736"/>
      <c r="L25" s="736"/>
      <c r="M25" s="718"/>
    </row>
    <row r="26" spans="1:13" ht="32.25" customHeight="1">
      <c r="A26" s="717"/>
      <c r="B26" s="735"/>
      <c r="C26" s="735"/>
      <c r="D26" s="735"/>
      <c r="I26" s="736"/>
      <c r="J26" s="736"/>
      <c r="K26" s="736"/>
      <c r="L26" s="736"/>
      <c r="M26" s="718"/>
    </row>
    <row r="27" spans="1:13" ht="32.25" customHeight="1">
      <c r="A27" s="717"/>
      <c r="B27" s="735"/>
      <c r="C27" s="735"/>
      <c r="D27" s="735"/>
      <c r="I27" s="736"/>
      <c r="J27" s="736"/>
      <c r="K27" s="736"/>
      <c r="L27" s="736"/>
      <c r="M27" s="718"/>
    </row>
    <row r="28" spans="1:13" ht="14.25" customHeight="1">
      <c r="A28" s="717"/>
      <c r="B28" s="735"/>
      <c r="C28" s="735"/>
      <c r="D28" s="735"/>
      <c r="I28" s="736"/>
      <c r="J28" s="736"/>
      <c r="K28" s="736" t="s">
        <v>706</v>
      </c>
      <c r="L28" s="736" t="s">
        <v>707</v>
      </c>
      <c r="M28" s="718"/>
    </row>
    <row r="29" spans="1:256" s="738" customFormat="1" ht="23.25" customHeight="1">
      <c r="A29" s="726" t="s">
        <v>708</v>
      </c>
      <c r="B29" s="732">
        <v>900</v>
      </c>
      <c r="C29" s="732">
        <v>90004</v>
      </c>
      <c r="D29" s="732">
        <v>6050</v>
      </c>
      <c r="E29" s="734" t="s">
        <v>709</v>
      </c>
      <c r="F29" s="729" t="s">
        <v>691</v>
      </c>
      <c r="G29" s="726">
        <v>2008</v>
      </c>
      <c r="H29" s="726">
        <v>2010</v>
      </c>
      <c r="I29" s="731">
        <v>350000</v>
      </c>
      <c r="J29" s="731">
        <v>15000</v>
      </c>
      <c r="K29" s="731">
        <v>15000</v>
      </c>
      <c r="L29" s="731">
        <f>(K29/J29)*100</f>
        <v>100</v>
      </c>
      <c r="M29" s="717"/>
      <c r="N29" s="735"/>
      <c r="O29" s="735"/>
      <c r="P29" s="735"/>
      <c r="Q29" s="737"/>
      <c r="R29" s="737"/>
      <c r="S29" s="717"/>
      <c r="T29" s="717"/>
      <c r="U29" s="737"/>
      <c r="AC29" s="717"/>
      <c r="AD29" s="735"/>
      <c r="AE29" s="735"/>
      <c r="AF29" s="735"/>
      <c r="AG29" s="737"/>
      <c r="AH29" s="737"/>
      <c r="AI29" s="717"/>
      <c r="AJ29" s="717"/>
      <c r="AK29" s="737"/>
      <c r="AS29" s="717"/>
      <c r="AT29" s="735"/>
      <c r="AU29" s="735"/>
      <c r="AV29" s="735"/>
      <c r="AW29" s="737"/>
      <c r="AX29" s="737"/>
      <c r="AY29" s="717"/>
      <c r="AZ29" s="717"/>
      <c r="BA29" s="737"/>
      <c r="BI29" s="717"/>
      <c r="BJ29" s="735"/>
      <c r="BK29" s="735"/>
      <c r="BL29" s="735"/>
      <c r="BM29" s="737"/>
      <c r="BN29" s="737"/>
      <c r="BO29" s="717"/>
      <c r="BP29" s="717"/>
      <c r="BQ29" s="737"/>
      <c r="BY29" s="717"/>
      <c r="BZ29" s="735"/>
      <c r="CA29" s="735"/>
      <c r="CB29" s="735"/>
      <c r="CC29" s="737"/>
      <c r="CD29" s="737"/>
      <c r="CE29" s="717"/>
      <c r="CF29" s="717"/>
      <c r="CG29" s="737"/>
      <c r="CO29" s="717"/>
      <c r="CP29" s="735"/>
      <c r="CQ29" s="735"/>
      <c r="CR29" s="735"/>
      <c r="CS29" s="737"/>
      <c r="CT29" s="737"/>
      <c r="CU29" s="717"/>
      <c r="CV29" s="717"/>
      <c r="CW29" s="737"/>
      <c r="DE29" s="717"/>
      <c r="DF29" s="735"/>
      <c r="DG29" s="735"/>
      <c r="DH29" s="735"/>
      <c r="DI29" s="737"/>
      <c r="DJ29" s="737"/>
      <c r="DK29" s="717"/>
      <c r="DL29" s="717"/>
      <c r="DM29" s="737"/>
      <c r="DU29" s="717"/>
      <c r="DV29" s="735"/>
      <c r="DW29" s="735"/>
      <c r="DX29" s="735"/>
      <c r="DY29" s="737"/>
      <c r="DZ29" s="737"/>
      <c r="EA29" s="717"/>
      <c r="EB29" s="717"/>
      <c r="EC29" s="737"/>
      <c r="EK29" s="717"/>
      <c r="EL29" s="735"/>
      <c r="EM29" s="735"/>
      <c r="EN29" s="735"/>
      <c r="EO29" s="737"/>
      <c r="EP29" s="737"/>
      <c r="EQ29" s="717"/>
      <c r="ER29" s="717"/>
      <c r="ES29" s="737"/>
      <c r="FA29" s="717"/>
      <c r="FB29" s="735"/>
      <c r="FC29" s="735"/>
      <c r="FD29" s="735"/>
      <c r="FE29" s="737"/>
      <c r="FF29" s="737"/>
      <c r="FG29" s="717"/>
      <c r="FH29" s="717"/>
      <c r="FI29" s="737"/>
      <c r="FQ29" s="717"/>
      <c r="FR29" s="735"/>
      <c r="FS29" s="735"/>
      <c r="FT29" s="735"/>
      <c r="FU29" s="737"/>
      <c r="FV29" s="737"/>
      <c r="FW29" s="717"/>
      <c r="FX29" s="717"/>
      <c r="FY29" s="737"/>
      <c r="GG29" s="717"/>
      <c r="GH29" s="735"/>
      <c r="GI29" s="735"/>
      <c r="GJ29" s="735"/>
      <c r="GK29" s="737"/>
      <c r="GL29" s="737"/>
      <c r="GM29" s="717"/>
      <c r="GN29" s="717"/>
      <c r="GO29" s="737"/>
      <c r="GW29" s="717"/>
      <c r="GX29" s="735"/>
      <c r="GY29" s="735"/>
      <c r="GZ29" s="735"/>
      <c r="HA29" s="737"/>
      <c r="HB29" s="737"/>
      <c r="HC29" s="717"/>
      <c r="HD29" s="717"/>
      <c r="HE29" s="737"/>
      <c r="HM29" s="717"/>
      <c r="HN29" s="735"/>
      <c r="HO29" s="735"/>
      <c r="HP29" s="735"/>
      <c r="HQ29" s="737"/>
      <c r="HR29" s="737"/>
      <c r="HS29" s="717"/>
      <c r="HT29" s="717"/>
      <c r="HU29" s="737"/>
      <c r="IC29" s="717"/>
      <c r="ID29" s="735"/>
      <c r="IE29" s="735"/>
      <c r="IF29" s="735"/>
      <c r="IG29" s="737"/>
      <c r="IH29" s="737"/>
      <c r="II29" s="717"/>
      <c r="IJ29" s="717"/>
      <c r="IK29" s="737"/>
      <c r="IS29" s="719"/>
      <c r="IT29" s="719"/>
      <c r="IU29" s="719"/>
      <c r="IV29" s="719"/>
    </row>
    <row r="30" spans="1:256" s="738" customFormat="1" ht="32.25" customHeight="1">
      <c r="A30" s="739">
        <v>15</v>
      </c>
      <c r="B30" s="732">
        <v>900</v>
      </c>
      <c r="C30" s="732">
        <v>90095</v>
      </c>
      <c r="D30" s="732">
        <v>6050</v>
      </c>
      <c r="E30" s="728" t="s">
        <v>710</v>
      </c>
      <c r="F30" s="726" t="s">
        <v>691</v>
      </c>
      <c r="G30" s="726">
        <v>2004</v>
      </c>
      <c r="H30" s="726">
        <v>2009</v>
      </c>
      <c r="I30" s="730">
        <v>4644640</v>
      </c>
      <c r="J30" s="731">
        <v>0</v>
      </c>
      <c r="K30" s="730">
        <v>0</v>
      </c>
      <c r="L30" s="731">
        <v>0</v>
      </c>
      <c r="M30" s="717"/>
      <c r="N30" s="735"/>
      <c r="O30" s="735"/>
      <c r="P30" s="735"/>
      <c r="Q30" s="737"/>
      <c r="R30" s="737"/>
      <c r="S30" s="717"/>
      <c r="T30" s="717"/>
      <c r="U30" s="737"/>
      <c r="AC30" s="717"/>
      <c r="AD30" s="735"/>
      <c r="AE30" s="735"/>
      <c r="AF30" s="735"/>
      <c r="AG30" s="737"/>
      <c r="AH30" s="737"/>
      <c r="AI30" s="717"/>
      <c r="AJ30" s="717"/>
      <c r="AK30" s="737"/>
      <c r="AS30" s="717"/>
      <c r="AT30" s="735"/>
      <c r="AU30" s="735"/>
      <c r="AV30" s="735"/>
      <c r="AW30" s="737"/>
      <c r="AX30" s="737"/>
      <c r="AY30" s="717"/>
      <c r="AZ30" s="717"/>
      <c r="BA30" s="737"/>
      <c r="BI30" s="717"/>
      <c r="BJ30" s="735"/>
      <c r="BK30" s="735"/>
      <c r="BL30" s="735"/>
      <c r="BM30" s="737"/>
      <c r="BN30" s="737"/>
      <c r="BO30" s="717"/>
      <c r="BP30" s="717"/>
      <c r="BQ30" s="737"/>
      <c r="BY30" s="717"/>
      <c r="BZ30" s="735"/>
      <c r="CA30" s="735"/>
      <c r="CB30" s="735"/>
      <c r="CC30" s="737"/>
      <c r="CD30" s="737"/>
      <c r="CE30" s="717"/>
      <c r="CF30" s="717"/>
      <c r="CG30" s="737"/>
      <c r="CO30" s="717"/>
      <c r="CP30" s="735"/>
      <c r="CQ30" s="735"/>
      <c r="CR30" s="735"/>
      <c r="CS30" s="737"/>
      <c r="CT30" s="737"/>
      <c r="CU30" s="717"/>
      <c r="CV30" s="717"/>
      <c r="CW30" s="737"/>
      <c r="DE30" s="717"/>
      <c r="DF30" s="735"/>
      <c r="DG30" s="735"/>
      <c r="DH30" s="735"/>
      <c r="DI30" s="737"/>
      <c r="DJ30" s="737"/>
      <c r="DK30" s="717"/>
      <c r="DL30" s="717"/>
      <c r="DM30" s="737"/>
      <c r="DU30" s="717"/>
      <c r="DV30" s="735"/>
      <c r="DW30" s="735"/>
      <c r="DX30" s="735"/>
      <c r="DY30" s="737"/>
      <c r="DZ30" s="737"/>
      <c r="EA30" s="717"/>
      <c r="EB30" s="717"/>
      <c r="EC30" s="737"/>
      <c r="EK30" s="717"/>
      <c r="EL30" s="735"/>
      <c r="EM30" s="735"/>
      <c r="EN30" s="735"/>
      <c r="EO30" s="737"/>
      <c r="EP30" s="737"/>
      <c r="EQ30" s="717"/>
      <c r="ER30" s="717"/>
      <c r="ES30" s="737"/>
      <c r="FA30" s="717"/>
      <c r="FB30" s="735"/>
      <c r="FC30" s="735"/>
      <c r="FD30" s="735"/>
      <c r="FE30" s="737"/>
      <c r="FF30" s="737"/>
      <c r="FG30" s="717"/>
      <c r="FH30" s="717"/>
      <c r="FI30" s="737"/>
      <c r="FQ30" s="717"/>
      <c r="FR30" s="735"/>
      <c r="FS30" s="735"/>
      <c r="FT30" s="735"/>
      <c r="FU30" s="737"/>
      <c r="FV30" s="737"/>
      <c r="FW30" s="717"/>
      <c r="FX30" s="717"/>
      <c r="FY30" s="737"/>
      <c r="GG30" s="717"/>
      <c r="GH30" s="735"/>
      <c r="GI30" s="735"/>
      <c r="GJ30" s="735"/>
      <c r="GK30" s="737"/>
      <c r="GL30" s="737"/>
      <c r="GM30" s="717"/>
      <c r="GN30" s="717"/>
      <c r="GO30" s="737"/>
      <c r="GW30" s="717"/>
      <c r="GX30" s="735"/>
      <c r="GY30" s="735"/>
      <c r="GZ30" s="735"/>
      <c r="HA30" s="737"/>
      <c r="HB30" s="737"/>
      <c r="HC30" s="717"/>
      <c r="HD30" s="717"/>
      <c r="HE30" s="737"/>
      <c r="HM30" s="717"/>
      <c r="HN30" s="735"/>
      <c r="HO30" s="735"/>
      <c r="HP30" s="735"/>
      <c r="HQ30" s="737"/>
      <c r="HR30" s="737"/>
      <c r="HS30" s="717"/>
      <c r="HT30" s="717"/>
      <c r="HU30" s="737"/>
      <c r="IC30" s="717"/>
      <c r="ID30" s="735"/>
      <c r="IE30" s="735"/>
      <c r="IF30" s="735"/>
      <c r="IG30" s="737"/>
      <c r="IH30" s="737"/>
      <c r="II30" s="717"/>
      <c r="IJ30" s="717"/>
      <c r="IK30" s="737"/>
      <c r="IS30" s="719"/>
      <c r="IT30" s="719"/>
      <c r="IU30" s="719"/>
      <c r="IV30" s="719"/>
    </row>
    <row r="31" spans="1:256" s="738" customFormat="1" ht="23.25" customHeight="1">
      <c r="A31" s="739">
        <v>16</v>
      </c>
      <c r="B31" s="732">
        <v>900</v>
      </c>
      <c r="C31" s="732">
        <v>90095</v>
      </c>
      <c r="D31" s="732">
        <v>6050</v>
      </c>
      <c r="E31" s="728" t="s">
        <v>711</v>
      </c>
      <c r="F31" s="726" t="s">
        <v>691</v>
      </c>
      <c r="G31" s="726">
        <v>2007</v>
      </c>
      <c r="H31" s="726">
        <v>2010</v>
      </c>
      <c r="I31" s="730">
        <v>2130000</v>
      </c>
      <c r="J31" s="730">
        <v>0</v>
      </c>
      <c r="K31" s="731">
        <v>0</v>
      </c>
      <c r="L31" s="731">
        <v>0</v>
      </c>
      <c r="M31" s="717"/>
      <c r="N31" s="735"/>
      <c r="O31" s="735"/>
      <c r="P31" s="735"/>
      <c r="Q31" s="737"/>
      <c r="R31" s="737"/>
      <c r="S31" s="717"/>
      <c r="T31" s="717"/>
      <c r="U31" s="737"/>
      <c r="AC31" s="717"/>
      <c r="AD31" s="735"/>
      <c r="AE31" s="735"/>
      <c r="AF31" s="735"/>
      <c r="AG31" s="737"/>
      <c r="AH31" s="737"/>
      <c r="AI31" s="717"/>
      <c r="AJ31" s="717"/>
      <c r="AK31" s="737"/>
      <c r="AS31" s="717"/>
      <c r="AT31" s="735"/>
      <c r="AU31" s="735"/>
      <c r="AV31" s="735"/>
      <c r="AW31" s="737"/>
      <c r="AX31" s="737"/>
      <c r="AY31" s="717"/>
      <c r="AZ31" s="717"/>
      <c r="BA31" s="737"/>
      <c r="BI31" s="717"/>
      <c r="BJ31" s="735"/>
      <c r="BK31" s="735"/>
      <c r="BL31" s="735"/>
      <c r="BM31" s="737"/>
      <c r="BN31" s="737"/>
      <c r="BO31" s="717"/>
      <c r="BP31" s="717"/>
      <c r="BQ31" s="737"/>
      <c r="BY31" s="717"/>
      <c r="BZ31" s="735"/>
      <c r="CA31" s="735"/>
      <c r="CB31" s="735"/>
      <c r="CC31" s="737"/>
      <c r="CD31" s="737"/>
      <c r="CE31" s="717"/>
      <c r="CF31" s="717"/>
      <c r="CG31" s="737"/>
      <c r="CO31" s="717"/>
      <c r="CP31" s="735"/>
      <c r="CQ31" s="735"/>
      <c r="CR31" s="735"/>
      <c r="CS31" s="737"/>
      <c r="CT31" s="737"/>
      <c r="CU31" s="717"/>
      <c r="CV31" s="717"/>
      <c r="CW31" s="737"/>
      <c r="DE31" s="717"/>
      <c r="DF31" s="735"/>
      <c r="DG31" s="735"/>
      <c r="DH31" s="735"/>
      <c r="DI31" s="737"/>
      <c r="DJ31" s="737"/>
      <c r="DK31" s="717"/>
      <c r="DL31" s="717"/>
      <c r="DM31" s="737"/>
      <c r="DU31" s="717"/>
      <c r="DV31" s="735"/>
      <c r="DW31" s="735"/>
      <c r="DX31" s="735"/>
      <c r="DY31" s="737"/>
      <c r="DZ31" s="737"/>
      <c r="EA31" s="717"/>
      <c r="EB31" s="717"/>
      <c r="EC31" s="737"/>
      <c r="EK31" s="717"/>
      <c r="EL31" s="735"/>
      <c r="EM31" s="735"/>
      <c r="EN31" s="735"/>
      <c r="EO31" s="737"/>
      <c r="EP31" s="737"/>
      <c r="EQ31" s="717"/>
      <c r="ER31" s="717"/>
      <c r="ES31" s="737"/>
      <c r="FA31" s="717"/>
      <c r="FB31" s="735"/>
      <c r="FC31" s="735"/>
      <c r="FD31" s="735"/>
      <c r="FE31" s="737"/>
      <c r="FF31" s="737"/>
      <c r="FG31" s="717"/>
      <c r="FH31" s="717"/>
      <c r="FI31" s="737"/>
      <c r="FQ31" s="717"/>
      <c r="FR31" s="735"/>
      <c r="FS31" s="735"/>
      <c r="FT31" s="735"/>
      <c r="FU31" s="737"/>
      <c r="FV31" s="737"/>
      <c r="FW31" s="717"/>
      <c r="FX31" s="717"/>
      <c r="FY31" s="737"/>
      <c r="GG31" s="717"/>
      <c r="GH31" s="735"/>
      <c r="GI31" s="735"/>
      <c r="GJ31" s="735"/>
      <c r="GK31" s="737"/>
      <c r="GL31" s="737"/>
      <c r="GM31" s="717"/>
      <c r="GN31" s="717"/>
      <c r="GO31" s="737"/>
      <c r="GW31" s="717"/>
      <c r="GX31" s="735"/>
      <c r="GY31" s="735"/>
      <c r="GZ31" s="735"/>
      <c r="HA31" s="737"/>
      <c r="HB31" s="737"/>
      <c r="HC31" s="717"/>
      <c r="HD31" s="717"/>
      <c r="HE31" s="737"/>
      <c r="HM31" s="717"/>
      <c r="HN31" s="735"/>
      <c r="HO31" s="735"/>
      <c r="HP31" s="735"/>
      <c r="HQ31" s="737"/>
      <c r="HR31" s="737"/>
      <c r="HS31" s="717"/>
      <c r="HT31" s="717"/>
      <c r="HU31" s="737"/>
      <c r="IC31" s="717"/>
      <c r="ID31" s="735"/>
      <c r="IE31" s="735"/>
      <c r="IF31" s="735"/>
      <c r="IG31" s="737"/>
      <c r="IH31" s="737"/>
      <c r="II31" s="717"/>
      <c r="IJ31" s="717"/>
      <c r="IK31" s="737"/>
      <c r="IS31" s="719"/>
      <c r="IT31" s="719"/>
      <c r="IU31" s="719"/>
      <c r="IV31" s="719"/>
    </row>
    <row r="32" spans="1:256" s="738" customFormat="1" ht="32.25" customHeight="1">
      <c r="A32" s="739">
        <v>17</v>
      </c>
      <c r="B32" s="732">
        <v>900</v>
      </c>
      <c r="C32" s="732">
        <v>90095</v>
      </c>
      <c r="D32" s="732">
        <v>6050</v>
      </c>
      <c r="E32" s="728" t="s">
        <v>712</v>
      </c>
      <c r="F32" s="726" t="s">
        <v>691</v>
      </c>
      <c r="G32" s="726">
        <v>2004</v>
      </c>
      <c r="H32" s="726">
        <v>2010</v>
      </c>
      <c r="I32" s="730">
        <v>3144578</v>
      </c>
      <c r="J32" s="731">
        <v>80000</v>
      </c>
      <c r="K32" s="730">
        <v>37934</v>
      </c>
      <c r="L32" s="731">
        <f>(K32/J32)*100</f>
        <v>47.417500000000004</v>
      </c>
      <c r="M32" s="717"/>
      <c r="N32" s="735"/>
      <c r="O32" s="735"/>
      <c r="P32" s="735"/>
      <c r="Q32" s="737"/>
      <c r="R32" s="737"/>
      <c r="S32" s="717"/>
      <c r="T32" s="717"/>
      <c r="U32" s="737"/>
      <c r="AC32" s="717"/>
      <c r="AD32" s="735"/>
      <c r="AE32" s="735"/>
      <c r="AF32" s="735"/>
      <c r="AG32" s="737"/>
      <c r="AH32" s="737"/>
      <c r="AI32" s="717"/>
      <c r="AJ32" s="717"/>
      <c r="AK32" s="737"/>
      <c r="AS32" s="717"/>
      <c r="AT32" s="735"/>
      <c r="AU32" s="735"/>
      <c r="AV32" s="735"/>
      <c r="AW32" s="737"/>
      <c r="AX32" s="737"/>
      <c r="AY32" s="717"/>
      <c r="AZ32" s="717"/>
      <c r="BA32" s="737"/>
      <c r="BI32" s="717"/>
      <c r="BJ32" s="735"/>
      <c r="BK32" s="735"/>
      <c r="BL32" s="735"/>
      <c r="BM32" s="737"/>
      <c r="BN32" s="737"/>
      <c r="BO32" s="717"/>
      <c r="BP32" s="717"/>
      <c r="BQ32" s="737"/>
      <c r="BY32" s="717"/>
      <c r="BZ32" s="735"/>
      <c r="CA32" s="735"/>
      <c r="CB32" s="735"/>
      <c r="CC32" s="737"/>
      <c r="CD32" s="737"/>
      <c r="CE32" s="717"/>
      <c r="CF32" s="717"/>
      <c r="CG32" s="737"/>
      <c r="CO32" s="717"/>
      <c r="CP32" s="735"/>
      <c r="CQ32" s="735"/>
      <c r="CR32" s="735"/>
      <c r="CS32" s="737"/>
      <c r="CT32" s="737"/>
      <c r="CU32" s="717"/>
      <c r="CV32" s="717"/>
      <c r="CW32" s="737"/>
      <c r="DE32" s="717"/>
      <c r="DF32" s="735"/>
      <c r="DG32" s="735"/>
      <c r="DH32" s="735"/>
      <c r="DI32" s="737"/>
      <c r="DJ32" s="737"/>
      <c r="DK32" s="717"/>
      <c r="DL32" s="717"/>
      <c r="DM32" s="737"/>
      <c r="DU32" s="717"/>
      <c r="DV32" s="735"/>
      <c r="DW32" s="735"/>
      <c r="DX32" s="735"/>
      <c r="DY32" s="737"/>
      <c r="DZ32" s="737"/>
      <c r="EA32" s="717"/>
      <c r="EB32" s="717"/>
      <c r="EC32" s="737"/>
      <c r="EK32" s="717"/>
      <c r="EL32" s="735"/>
      <c r="EM32" s="735"/>
      <c r="EN32" s="735"/>
      <c r="EO32" s="737"/>
      <c r="EP32" s="737"/>
      <c r="EQ32" s="717"/>
      <c r="ER32" s="717"/>
      <c r="ES32" s="737"/>
      <c r="FA32" s="717"/>
      <c r="FB32" s="735"/>
      <c r="FC32" s="735"/>
      <c r="FD32" s="735"/>
      <c r="FE32" s="737"/>
      <c r="FF32" s="737"/>
      <c r="FG32" s="717"/>
      <c r="FH32" s="717"/>
      <c r="FI32" s="737"/>
      <c r="FQ32" s="717"/>
      <c r="FR32" s="735"/>
      <c r="FS32" s="735"/>
      <c r="FT32" s="735"/>
      <c r="FU32" s="737"/>
      <c r="FV32" s="737"/>
      <c r="FW32" s="717"/>
      <c r="FX32" s="717"/>
      <c r="FY32" s="737"/>
      <c r="GG32" s="717"/>
      <c r="GH32" s="735"/>
      <c r="GI32" s="735"/>
      <c r="GJ32" s="735"/>
      <c r="GK32" s="737"/>
      <c r="GL32" s="737"/>
      <c r="GM32" s="717"/>
      <c r="GN32" s="717"/>
      <c r="GO32" s="737"/>
      <c r="GW32" s="717"/>
      <c r="GX32" s="735"/>
      <c r="GY32" s="735"/>
      <c r="GZ32" s="735"/>
      <c r="HA32" s="737"/>
      <c r="HB32" s="737"/>
      <c r="HC32" s="717"/>
      <c r="HD32" s="717"/>
      <c r="HE32" s="737"/>
      <c r="HM32" s="717"/>
      <c r="HN32" s="735"/>
      <c r="HO32" s="735"/>
      <c r="HP32" s="735"/>
      <c r="HQ32" s="737"/>
      <c r="HR32" s="737"/>
      <c r="HS32" s="717"/>
      <c r="HT32" s="717"/>
      <c r="HU32" s="737"/>
      <c r="IC32" s="717"/>
      <c r="ID32" s="735"/>
      <c r="IE32" s="735"/>
      <c r="IF32" s="735"/>
      <c r="IG32" s="737"/>
      <c r="IH32" s="737"/>
      <c r="II32" s="717"/>
      <c r="IJ32" s="717"/>
      <c r="IK32" s="737"/>
      <c r="IS32" s="719"/>
      <c r="IT32" s="719"/>
      <c r="IU32" s="719"/>
      <c r="IV32" s="719"/>
    </row>
    <row r="33" spans="1:256" s="738" customFormat="1" ht="23.25" customHeight="1">
      <c r="A33" s="739">
        <v>18</v>
      </c>
      <c r="B33" s="732">
        <v>900</v>
      </c>
      <c r="C33" s="732">
        <v>90095</v>
      </c>
      <c r="D33" s="732">
        <v>6050</v>
      </c>
      <c r="E33" s="728" t="s">
        <v>713</v>
      </c>
      <c r="F33" s="726" t="s">
        <v>691</v>
      </c>
      <c r="G33" s="726">
        <v>2004</v>
      </c>
      <c r="H33" s="726">
        <v>2009</v>
      </c>
      <c r="I33" s="730">
        <v>2100000</v>
      </c>
      <c r="J33" s="731">
        <v>10000</v>
      </c>
      <c r="K33" s="730">
        <v>4555</v>
      </c>
      <c r="L33" s="731">
        <f>(K33/J33)*100</f>
        <v>45.550000000000004</v>
      </c>
      <c r="M33" s="717"/>
      <c r="N33" s="735"/>
      <c r="O33" s="735"/>
      <c r="P33" s="735"/>
      <c r="Q33" s="737"/>
      <c r="R33" s="737"/>
      <c r="S33" s="717"/>
      <c r="T33" s="717"/>
      <c r="U33" s="737"/>
      <c r="AC33" s="717"/>
      <c r="AD33" s="735"/>
      <c r="AE33" s="735"/>
      <c r="AF33" s="735"/>
      <c r="AG33" s="737"/>
      <c r="AH33" s="737"/>
      <c r="AI33" s="717"/>
      <c r="AJ33" s="717"/>
      <c r="AK33" s="737"/>
      <c r="AS33" s="717"/>
      <c r="AT33" s="735"/>
      <c r="AU33" s="735"/>
      <c r="AV33" s="735"/>
      <c r="AW33" s="737"/>
      <c r="AX33" s="737"/>
      <c r="AY33" s="717"/>
      <c r="AZ33" s="717"/>
      <c r="BA33" s="737"/>
      <c r="BI33" s="717"/>
      <c r="BJ33" s="735"/>
      <c r="BK33" s="735"/>
      <c r="BL33" s="735"/>
      <c r="BM33" s="737"/>
      <c r="BN33" s="737"/>
      <c r="BO33" s="717"/>
      <c r="BP33" s="717"/>
      <c r="BQ33" s="737"/>
      <c r="BY33" s="717"/>
      <c r="BZ33" s="735"/>
      <c r="CA33" s="735"/>
      <c r="CB33" s="735"/>
      <c r="CC33" s="737"/>
      <c r="CD33" s="737"/>
      <c r="CE33" s="717"/>
      <c r="CF33" s="717"/>
      <c r="CG33" s="737"/>
      <c r="CO33" s="717"/>
      <c r="CP33" s="735"/>
      <c r="CQ33" s="735"/>
      <c r="CR33" s="735"/>
      <c r="CS33" s="737"/>
      <c r="CT33" s="737"/>
      <c r="CU33" s="717"/>
      <c r="CV33" s="717"/>
      <c r="CW33" s="737"/>
      <c r="DE33" s="717"/>
      <c r="DF33" s="735"/>
      <c r="DG33" s="735"/>
      <c r="DH33" s="735"/>
      <c r="DI33" s="737"/>
      <c r="DJ33" s="737"/>
      <c r="DK33" s="717"/>
      <c r="DL33" s="717"/>
      <c r="DM33" s="737"/>
      <c r="DU33" s="717"/>
      <c r="DV33" s="735"/>
      <c r="DW33" s="735"/>
      <c r="DX33" s="735"/>
      <c r="DY33" s="737"/>
      <c r="DZ33" s="737"/>
      <c r="EA33" s="717"/>
      <c r="EB33" s="717"/>
      <c r="EC33" s="737"/>
      <c r="EK33" s="717"/>
      <c r="EL33" s="735"/>
      <c r="EM33" s="735"/>
      <c r="EN33" s="735"/>
      <c r="EO33" s="737"/>
      <c r="EP33" s="737"/>
      <c r="EQ33" s="717"/>
      <c r="ER33" s="717"/>
      <c r="ES33" s="737"/>
      <c r="FA33" s="717"/>
      <c r="FB33" s="735"/>
      <c r="FC33" s="735"/>
      <c r="FD33" s="735"/>
      <c r="FE33" s="737"/>
      <c r="FF33" s="737"/>
      <c r="FG33" s="717"/>
      <c r="FH33" s="717"/>
      <c r="FI33" s="737"/>
      <c r="FQ33" s="717"/>
      <c r="FR33" s="735"/>
      <c r="FS33" s="735"/>
      <c r="FT33" s="735"/>
      <c r="FU33" s="737"/>
      <c r="FV33" s="737"/>
      <c r="FW33" s="717"/>
      <c r="FX33" s="717"/>
      <c r="FY33" s="737"/>
      <c r="GG33" s="717"/>
      <c r="GH33" s="735"/>
      <c r="GI33" s="735"/>
      <c r="GJ33" s="735"/>
      <c r="GK33" s="737"/>
      <c r="GL33" s="737"/>
      <c r="GM33" s="717"/>
      <c r="GN33" s="717"/>
      <c r="GO33" s="737"/>
      <c r="GW33" s="717"/>
      <c r="GX33" s="735"/>
      <c r="GY33" s="735"/>
      <c r="GZ33" s="735"/>
      <c r="HA33" s="737"/>
      <c r="HB33" s="737"/>
      <c r="HC33" s="717"/>
      <c r="HD33" s="717"/>
      <c r="HE33" s="737"/>
      <c r="HM33" s="717"/>
      <c r="HN33" s="735"/>
      <c r="HO33" s="735"/>
      <c r="HP33" s="735"/>
      <c r="HQ33" s="737"/>
      <c r="HR33" s="737"/>
      <c r="HS33" s="717"/>
      <c r="HT33" s="717"/>
      <c r="HU33" s="737"/>
      <c r="IC33" s="717"/>
      <c r="ID33" s="735"/>
      <c r="IE33" s="735"/>
      <c r="IF33" s="735"/>
      <c r="IG33" s="737"/>
      <c r="IH33" s="737"/>
      <c r="II33" s="717"/>
      <c r="IJ33" s="717"/>
      <c r="IK33" s="737"/>
      <c r="IS33" s="719"/>
      <c r="IT33" s="719"/>
      <c r="IU33" s="719"/>
      <c r="IV33" s="719"/>
    </row>
    <row r="34" spans="1:256" s="738" customFormat="1" ht="32.25" customHeight="1">
      <c r="A34" s="739">
        <v>19</v>
      </c>
      <c r="B34" s="732">
        <v>921</v>
      </c>
      <c r="C34" s="732">
        <v>92109</v>
      </c>
      <c r="D34" s="732">
        <v>6050</v>
      </c>
      <c r="E34" s="728" t="s">
        <v>714</v>
      </c>
      <c r="F34" s="726" t="s">
        <v>691</v>
      </c>
      <c r="G34" s="726">
        <v>2008</v>
      </c>
      <c r="H34" s="726">
        <v>2009</v>
      </c>
      <c r="I34" s="731">
        <v>700000</v>
      </c>
      <c r="J34" s="731">
        <v>350000</v>
      </c>
      <c r="K34" s="731">
        <v>345625</v>
      </c>
      <c r="L34" s="731">
        <f>(K34/J34)*100</f>
        <v>98.75</v>
      </c>
      <c r="M34" s="717"/>
      <c r="N34" s="735"/>
      <c r="O34" s="735"/>
      <c r="P34" s="735"/>
      <c r="Q34" s="737"/>
      <c r="R34" s="737"/>
      <c r="S34" s="717"/>
      <c r="T34" s="717"/>
      <c r="U34" s="737"/>
      <c r="AC34" s="717"/>
      <c r="AD34" s="735"/>
      <c r="AE34" s="735"/>
      <c r="AF34" s="735"/>
      <c r="AG34" s="737"/>
      <c r="AH34" s="737"/>
      <c r="AI34" s="717"/>
      <c r="AJ34" s="717"/>
      <c r="AK34" s="737"/>
      <c r="AS34" s="717"/>
      <c r="AT34" s="735"/>
      <c r="AU34" s="735"/>
      <c r="AV34" s="735"/>
      <c r="AW34" s="737"/>
      <c r="AX34" s="737"/>
      <c r="AY34" s="717"/>
      <c r="AZ34" s="717"/>
      <c r="BA34" s="737"/>
      <c r="BI34" s="717"/>
      <c r="BJ34" s="735"/>
      <c r="BK34" s="735"/>
      <c r="BL34" s="735"/>
      <c r="BM34" s="737"/>
      <c r="BN34" s="737"/>
      <c r="BO34" s="717"/>
      <c r="BP34" s="717"/>
      <c r="BQ34" s="737"/>
      <c r="BY34" s="717"/>
      <c r="BZ34" s="735"/>
      <c r="CA34" s="735"/>
      <c r="CB34" s="735"/>
      <c r="CC34" s="737"/>
      <c r="CD34" s="737"/>
      <c r="CE34" s="717"/>
      <c r="CF34" s="717"/>
      <c r="CG34" s="737"/>
      <c r="CO34" s="717"/>
      <c r="CP34" s="735"/>
      <c r="CQ34" s="735"/>
      <c r="CR34" s="735"/>
      <c r="CS34" s="737"/>
      <c r="CT34" s="737"/>
      <c r="CU34" s="717"/>
      <c r="CV34" s="717"/>
      <c r="CW34" s="737"/>
      <c r="DE34" s="717"/>
      <c r="DF34" s="735"/>
      <c r="DG34" s="735"/>
      <c r="DH34" s="735"/>
      <c r="DI34" s="737"/>
      <c r="DJ34" s="737"/>
      <c r="DK34" s="717"/>
      <c r="DL34" s="717"/>
      <c r="DM34" s="737"/>
      <c r="DU34" s="717"/>
      <c r="DV34" s="735"/>
      <c r="DW34" s="735"/>
      <c r="DX34" s="735"/>
      <c r="DY34" s="737"/>
      <c r="DZ34" s="737"/>
      <c r="EA34" s="717"/>
      <c r="EB34" s="717"/>
      <c r="EC34" s="737"/>
      <c r="EK34" s="717"/>
      <c r="EL34" s="735"/>
      <c r="EM34" s="735"/>
      <c r="EN34" s="735"/>
      <c r="EO34" s="737"/>
      <c r="EP34" s="737"/>
      <c r="EQ34" s="717"/>
      <c r="ER34" s="717"/>
      <c r="ES34" s="737"/>
      <c r="FA34" s="717"/>
      <c r="FB34" s="735"/>
      <c r="FC34" s="735"/>
      <c r="FD34" s="735"/>
      <c r="FE34" s="737"/>
      <c r="FF34" s="737"/>
      <c r="FG34" s="717"/>
      <c r="FH34" s="717"/>
      <c r="FI34" s="737"/>
      <c r="FQ34" s="717"/>
      <c r="FR34" s="735"/>
      <c r="FS34" s="735"/>
      <c r="FT34" s="735"/>
      <c r="FU34" s="737"/>
      <c r="FV34" s="737"/>
      <c r="FW34" s="717"/>
      <c r="FX34" s="717"/>
      <c r="FY34" s="737"/>
      <c r="GG34" s="717"/>
      <c r="GH34" s="735"/>
      <c r="GI34" s="735"/>
      <c r="GJ34" s="735"/>
      <c r="GK34" s="737"/>
      <c r="GL34" s="737"/>
      <c r="GM34" s="717"/>
      <c r="GN34" s="717"/>
      <c r="GO34" s="737"/>
      <c r="GW34" s="717"/>
      <c r="GX34" s="735"/>
      <c r="GY34" s="735"/>
      <c r="GZ34" s="735"/>
      <c r="HA34" s="737"/>
      <c r="HB34" s="737"/>
      <c r="HC34" s="717"/>
      <c r="HD34" s="717"/>
      <c r="HE34" s="737"/>
      <c r="HM34" s="717"/>
      <c r="HN34" s="735"/>
      <c r="HO34" s="735"/>
      <c r="HP34" s="735"/>
      <c r="HQ34" s="737"/>
      <c r="HR34" s="737"/>
      <c r="HS34" s="717"/>
      <c r="HT34" s="717"/>
      <c r="HU34" s="737"/>
      <c r="IC34" s="717"/>
      <c r="ID34" s="735"/>
      <c r="IE34" s="735"/>
      <c r="IF34" s="735"/>
      <c r="IG34" s="737"/>
      <c r="IH34" s="737"/>
      <c r="II34" s="717"/>
      <c r="IJ34" s="717"/>
      <c r="IK34" s="737"/>
      <c r="IS34" s="719"/>
      <c r="IT34" s="719"/>
      <c r="IU34" s="719"/>
      <c r="IV34" s="719"/>
    </row>
    <row r="35" spans="1:256" s="738" customFormat="1" ht="23.25" customHeight="1">
      <c r="A35" s="739">
        <v>20</v>
      </c>
      <c r="B35" s="732">
        <v>921</v>
      </c>
      <c r="C35" s="732">
        <v>92113</v>
      </c>
      <c r="D35" s="732">
        <v>6220</v>
      </c>
      <c r="E35" s="728" t="s">
        <v>715</v>
      </c>
      <c r="F35" s="726" t="s">
        <v>691</v>
      </c>
      <c r="G35" s="726">
        <v>2007</v>
      </c>
      <c r="H35" s="726">
        <v>2009</v>
      </c>
      <c r="I35" s="731">
        <v>6525000</v>
      </c>
      <c r="J35" s="731">
        <v>500000</v>
      </c>
      <c r="K35" s="731">
        <v>292432</v>
      </c>
      <c r="L35" s="731">
        <f>(K35/J35)*100</f>
        <v>58.4864</v>
      </c>
      <c r="M35" s="717"/>
      <c r="N35" s="735"/>
      <c r="O35" s="735"/>
      <c r="P35" s="735"/>
      <c r="Q35" s="737"/>
      <c r="R35" s="737"/>
      <c r="S35" s="717"/>
      <c r="T35" s="717"/>
      <c r="U35" s="737"/>
      <c r="AC35" s="717"/>
      <c r="AD35" s="735"/>
      <c r="AE35" s="735"/>
      <c r="AF35" s="735"/>
      <c r="AG35" s="737"/>
      <c r="AH35" s="737"/>
      <c r="AI35" s="717"/>
      <c r="AJ35" s="717"/>
      <c r="AK35" s="737"/>
      <c r="AS35" s="717"/>
      <c r="AT35" s="735"/>
      <c r="AU35" s="735"/>
      <c r="AV35" s="735"/>
      <c r="AW35" s="737"/>
      <c r="AX35" s="737"/>
      <c r="AY35" s="717"/>
      <c r="AZ35" s="717"/>
      <c r="BA35" s="737"/>
      <c r="BI35" s="717"/>
      <c r="BJ35" s="735"/>
      <c r="BK35" s="735"/>
      <c r="BL35" s="735"/>
      <c r="BM35" s="737"/>
      <c r="BN35" s="737"/>
      <c r="BO35" s="717"/>
      <c r="BP35" s="717"/>
      <c r="BQ35" s="737"/>
      <c r="BY35" s="717"/>
      <c r="BZ35" s="735"/>
      <c r="CA35" s="735"/>
      <c r="CB35" s="735"/>
      <c r="CC35" s="737"/>
      <c r="CD35" s="737"/>
      <c r="CE35" s="717"/>
      <c r="CF35" s="717"/>
      <c r="CG35" s="737"/>
      <c r="CO35" s="717"/>
      <c r="CP35" s="735"/>
      <c r="CQ35" s="735"/>
      <c r="CR35" s="735"/>
      <c r="CS35" s="737"/>
      <c r="CT35" s="737"/>
      <c r="CU35" s="717"/>
      <c r="CV35" s="717"/>
      <c r="CW35" s="737"/>
      <c r="DE35" s="717"/>
      <c r="DF35" s="735"/>
      <c r="DG35" s="735"/>
      <c r="DH35" s="735"/>
      <c r="DI35" s="737"/>
      <c r="DJ35" s="737"/>
      <c r="DK35" s="717"/>
      <c r="DL35" s="717"/>
      <c r="DM35" s="737"/>
      <c r="DU35" s="717"/>
      <c r="DV35" s="735"/>
      <c r="DW35" s="735"/>
      <c r="DX35" s="735"/>
      <c r="DY35" s="737"/>
      <c r="DZ35" s="737"/>
      <c r="EA35" s="717"/>
      <c r="EB35" s="717"/>
      <c r="EC35" s="737"/>
      <c r="EK35" s="717"/>
      <c r="EL35" s="735"/>
      <c r="EM35" s="735"/>
      <c r="EN35" s="735"/>
      <c r="EO35" s="737"/>
      <c r="EP35" s="737"/>
      <c r="EQ35" s="717"/>
      <c r="ER35" s="717"/>
      <c r="ES35" s="737"/>
      <c r="FA35" s="717"/>
      <c r="FB35" s="735"/>
      <c r="FC35" s="735"/>
      <c r="FD35" s="735"/>
      <c r="FE35" s="737"/>
      <c r="FF35" s="737"/>
      <c r="FG35" s="717"/>
      <c r="FH35" s="717"/>
      <c r="FI35" s="737"/>
      <c r="FQ35" s="717"/>
      <c r="FR35" s="735"/>
      <c r="FS35" s="735"/>
      <c r="FT35" s="735"/>
      <c r="FU35" s="737"/>
      <c r="FV35" s="737"/>
      <c r="FW35" s="717"/>
      <c r="FX35" s="717"/>
      <c r="FY35" s="737"/>
      <c r="GG35" s="717"/>
      <c r="GH35" s="735"/>
      <c r="GI35" s="735"/>
      <c r="GJ35" s="735"/>
      <c r="GK35" s="737"/>
      <c r="GL35" s="737"/>
      <c r="GM35" s="717"/>
      <c r="GN35" s="717"/>
      <c r="GO35" s="737"/>
      <c r="GW35" s="717"/>
      <c r="GX35" s="735"/>
      <c r="GY35" s="735"/>
      <c r="GZ35" s="735"/>
      <c r="HA35" s="737"/>
      <c r="HB35" s="737"/>
      <c r="HC35" s="717"/>
      <c r="HD35" s="717"/>
      <c r="HE35" s="737"/>
      <c r="HM35" s="717"/>
      <c r="HN35" s="735"/>
      <c r="HO35" s="735"/>
      <c r="HP35" s="735"/>
      <c r="HQ35" s="737"/>
      <c r="HR35" s="737"/>
      <c r="HS35" s="717"/>
      <c r="HT35" s="717"/>
      <c r="HU35" s="737"/>
      <c r="IC35" s="717"/>
      <c r="ID35" s="735"/>
      <c r="IE35" s="735"/>
      <c r="IF35" s="735"/>
      <c r="IG35" s="737"/>
      <c r="IH35" s="737"/>
      <c r="II35" s="717"/>
      <c r="IJ35" s="717"/>
      <c r="IK35" s="737"/>
      <c r="IS35" s="719"/>
      <c r="IT35" s="719"/>
      <c r="IU35" s="719"/>
      <c r="IV35" s="719"/>
    </row>
    <row r="36" spans="1:256" s="738" customFormat="1" ht="23.25" customHeight="1">
      <c r="A36" s="739">
        <v>21</v>
      </c>
      <c r="B36" s="732">
        <v>926</v>
      </c>
      <c r="C36" s="732">
        <v>92601</v>
      </c>
      <c r="D36" s="732">
        <v>6050</v>
      </c>
      <c r="E36" s="728" t="s">
        <v>716</v>
      </c>
      <c r="F36" s="726" t="s">
        <v>691</v>
      </c>
      <c r="G36" s="726">
        <v>2007</v>
      </c>
      <c r="H36" s="726">
        <v>2011</v>
      </c>
      <c r="I36" s="730">
        <v>8285400</v>
      </c>
      <c r="J36" s="731">
        <v>31110</v>
      </c>
      <c r="K36" s="731">
        <v>31110</v>
      </c>
      <c r="L36" s="731">
        <f>(K36/J36)*100</f>
        <v>100</v>
      </c>
      <c r="M36" s="717"/>
      <c r="N36" s="735"/>
      <c r="O36" s="735"/>
      <c r="P36" s="735"/>
      <c r="Q36" s="737"/>
      <c r="R36" s="737"/>
      <c r="S36" s="717"/>
      <c r="T36" s="717"/>
      <c r="U36" s="737"/>
      <c r="AC36" s="717"/>
      <c r="AD36" s="735"/>
      <c r="AE36" s="735"/>
      <c r="AF36" s="735"/>
      <c r="AG36" s="737"/>
      <c r="AH36" s="737"/>
      <c r="AI36" s="717"/>
      <c r="AJ36" s="717"/>
      <c r="AK36" s="737"/>
      <c r="AS36" s="717"/>
      <c r="AT36" s="735"/>
      <c r="AU36" s="735"/>
      <c r="AV36" s="735"/>
      <c r="AW36" s="737"/>
      <c r="AX36" s="737"/>
      <c r="AY36" s="717"/>
      <c r="AZ36" s="717"/>
      <c r="BA36" s="737"/>
      <c r="BI36" s="717"/>
      <c r="BJ36" s="735"/>
      <c r="BK36" s="735"/>
      <c r="BL36" s="735"/>
      <c r="BM36" s="737"/>
      <c r="BN36" s="737"/>
      <c r="BO36" s="717"/>
      <c r="BP36" s="717"/>
      <c r="BQ36" s="737"/>
      <c r="BY36" s="717"/>
      <c r="BZ36" s="735"/>
      <c r="CA36" s="735"/>
      <c r="CB36" s="735"/>
      <c r="CC36" s="737"/>
      <c r="CD36" s="737"/>
      <c r="CE36" s="717"/>
      <c r="CF36" s="717"/>
      <c r="CG36" s="737"/>
      <c r="CO36" s="717"/>
      <c r="CP36" s="735"/>
      <c r="CQ36" s="735"/>
      <c r="CR36" s="735"/>
      <c r="CS36" s="737"/>
      <c r="CT36" s="737"/>
      <c r="CU36" s="717"/>
      <c r="CV36" s="717"/>
      <c r="CW36" s="737"/>
      <c r="DE36" s="717"/>
      <c r="DF36" s="735"/>
      <c r="DG36" s="735"/>
      <c r="DH36" s="735"/>
      <c r="DI36" s="737"/>
      <c r="DJ36" s="737"/>
      <c r="DK36" s="717"/>
      <c r="DL36" s="717"/>
      <c r="DM36" s="737"/>
      <c r="DU36" s="717"/>
      <c r="DV36" s="735"/>
      <c r="DW36" s="735"/>
      <c r="DX36" s="735"/>
      <c r="DY36" s="737"/>
      <c r="DZ36" s="737"/>
      <c r="EA36" s="717"/>
      <c r="EB36" s="717"/>
      <c r="EC36" s="737"/>
      <c r="EK36" s="717"/>
      <c r="EL36" s="735"/>
      <c r="EM36" s="735"/>
      <c r="EN36" s="735"/>
      <c r="EO36" s="737"/>
      <c r="EP36" s="737"/>
      <c r="EQ36" s="717"/>
      <c r="ER36" s="717"/>
      <c r="ES36" s="737"/>
      <c r="FA36" s="717"/>
      <c r="FB36" s="735"/>
      <c r="FC36" s="735"/>
      <c r="FD36" s="735"/>
      <c r="FE36" s="737"/>
      <c r="FF36" s="737"/>
      <c r="FG36" s="717"/>
      <c r="FH36" s="717"/>
      <c r="FI36" s="737"/>
      <c r="FQ36" s="717"/>
      <c r="FR36" s="735"/>
      <c r="FS36" s="735"/>
      <c r="FT36" s="735"/>
      <c r="FU36" s="737"/>
      <c r="FV36" s="737"/>
      <c r="FW36" s="717"/>
      <c r="FX36" s="717"/>
      <c r="FY36" s="737"/>
      <c r="GG36" s="717"/>
      <c r="GH36" s="735"/>
      <c r="GI36" s="735"/>
      <c r="GJ36" s="735"/>
      <c r="GK36" s="737"/>
      <c r="GL36" s="737"/>
      <c r="GM36" s="717"/>
      <c r="GN36" s="717"/>
      <c r="GO36" s="737"/>
      <c r="GW36" s="717"/>
      <c r="GX36" s="735"/>
      <c r="GY36" s="735"/>
      <c r="GZ36" s="735"/>
      <c r="HA36" s="737"/>
      <c r="HB36" s="737"/>
      <c r="HC36" s="717"/>
      <c r="HD36" s="717"/>
      <c r="HE36" s="737"/>
      <c r="HM36" s="717"/>
      <c r="HN36" s="735"/>
      <c r="HO36" s="735"/>
      <c r="HP36" s="735"/>
      <c r="HQ36" s="737"/>
      <c r="HR36" s="737"/>
      <c r="HS36" s="717"/>
      <c r="HT36" s="717"/>
      <c r="HU36" s="737"/>
      <c r="IC36" s="717"/>
      <c r="ID36" s="735"/>
      <c r="IE36" s="735"/>
      <c r="IF36" s="735"/>
      <c r="IG36" s="737"/>
      <c r="IH36" s="737"/>
      <c r="II36" s="717"/>
      <c r="IJ36" s="717"/>
      <c r="IK36" s="737"/>
      <c r="IS36" s="719"/>
      <c r="IT36" s="719"/>
      <c r="IU36" s="719"/>
      <c r="IV36" s="719"/>
    </row>
    <row r="37" spans="1:256" s="738" customFormat="1" ht="23.25" customHeight="1">
      <c r="A37" s="739">
        <v>22</v>
      </c>
      <c r="B37" s="732">
        <v>926</v>
      </c>
      <c r="C37" s="732">
        <v>92601</v>
      </c>
      <c r="D37" s="732">
        <v>6050</v>
      </c>
      <c r="E37" s="728" t="s">
        <v>717</v>
      </c>
      <c r="F37" s="726" t="s">
        <v>691</v>
      </c>
      <c r="G37" s="726">
        <v>2008</v>
      </c>
      <c r="H37" s="726">
        <v>2010</v>
      </c>
      <c r="I37" s="731">
        <v>4000000</v>
      </c>
      <c r="J37" s="731">
        <v>34000</v>
      </c>
      <c r="K37" s="731">
        <v>29000</v>
      </c>
      <c r="L37" s="731">
        <f>(K37/J37)*100</f>
        <v>85.29411764705883</v>
      </c>
      <c r="M37" s="717"/>
      <c r="N37" s="735"/>
      <c r="O37" s="735"/>
      <c r="P37" s="735"/>
      <c r="Q37" s="737"/>
      <c r="R37" s="737"/>
      <c r="S37" s="717"/>
      <c r="T37" s="717"/>
      <c r="U37" s="737"/>
      <c r="AC37" s="717"/>
      <c r="AD37" s="735"/>
      <c r="AE37" s="735"/>
      <c r="AF37" s="735"/>
      <c r="AG37" s="737"/>
      <c r="AH37" s="737"/>
      <c r="AI37" s="717"/>
      <c r="AJ37" s="717"/>
      <c r="AK37" s="737"/>
      <c r="AS37" s="717"/>
      <c r="AT37" s="735"/>
      <c r="AU37" s="735"/>
      <c r="AV37" s="735"/>
      <c r="AW37" s="737"/>
      <c r="AX37" s="737"/>
      <c r="AY37" s="717"/>
      <c r="AZ37" s="717"/>
      <c r="BA37" s="737"/>
      <c r="BI37" s="717"/>
      <c r="BJ37" s="735"/>
      <c r="BK37" s="735"/>
      <c r="BL37" s="735"/>
      <c r="BM37" s="737"/>
      <c r="BN37" s="737"/>
      <c r="BO37" s="717"/>
      <c r="BP37" s="717"/>
      <c r="BQ37" s="737"/>
      <c r="BY37" s="717"/>
      <c r="BZ37" s="735"/>
      <c r="CA37" s="735"/>
      <c r="CB37" s="735"/>
      <c r="CC37" s="737"/>
      <c r="CD37" s="737"/>
      <c r="CE37" s="717"/>
      <c r="CF37" s="717"/>
      <c r="CG37" s="737"/>
      <c r="CO37" s="717"/>
      <c r="CP37" s="735"/>
      <c r="CQ37" s="735"/>
      <c r="CR37" s="735"/>
      <c r="CS37" s="737"/>
      <c r="CT37" s="737"/>
      <c r="CU37" s="717"/>
      <c r="CV37" s="717"/>
      <c r="CW37" s="737"/>
      <c r="DE37" s="717"/>
      <c r="DF37" s="735"/>
      <c r="DG37" s="735"/>
      <c r="DH37" s="735"/>
      <c r="DI37" s="737"/>
      <c r="DJ37" s="737"/>
      <c r="DK37" s="717"/>
      <c r="DL37" s="717"/>
      <c r="DM37" s="737"/>
      <c r="DU37" s="717"/>
      <c r="DV37" s="735"/>
      <c r="DW37" s="735"/>
      <c r="DX37" s="735"/>
      <c r="DY37" s="737"/>
      <c r="DZ37" s="737"/>
      <c r="EA37" s="717"/>
      <c r="EB37" s="717"/>
      <c r="EC37" s="737"/>
      <c r="EK37" s="717"/>
      <c r="EL37" s="735"/>
      <c r="EM37" s="735"/>
      <c r="EN37" s="735"/>
      <c r="EO37" s="737"/>
      <c r="EP37" s="737"/>
      <c r="EQ37" s="717"/>
      <c r="ER37" s="717"/>
      <c r="ES37" s="737"/>
      <c r="FA37" s="717"/>
      <c r="FB37" s="735"/>
      <c r="FC37" s="735"/>
      <c r="FD37" s="735"/>
      <c r="FE37" s="737"/>
      <c r="FF37" s="737"/>
      <c r="FG37" s="717"/>
      <c r="FH37" s="717"/>
      <c r="FI37" s="737"/>
      <c r="FQ37" s="717"/>
      <c r="FR37" s="735"/>
      <c r="FS37" s="735"/>
      <c r="FT37" s="735"/>
      <c r="FU37" s="737"/>
      <c r="FV37" s="737"/>
      <c r="FW37" s="717"/>
      <c r="FX37" s="717"/>
      <c r="FY37" s="737"/>
      <c r="GG37" s="717"/>
      <c r="GH37" s="735"/>
      <c r="GI37" s="735"/>
      <c r="GJ37" s="735"/>
      <c r="GK37" s="737"/>
      <c r="GL37" s="737"/>
      <c r="GM37" s="717"/>
      <c r="GN37" s="717"/>
      <c r="GO37" s="737"/>
      <c r="GW37" s="717"/>
      <c r="GX37" s="735"/>
      <c r="GY37" s="735"/>
      <c r="GZ37" s="735"/>
      <c r="HA37" s="737"/>
      <c r="HB37" s="737"/>
      <c r="HC37" s="717"/>
      <c r="HD37" s="717"/>
      <c r="HE37" s="737"/>
      <c r="HM37" s="717"/>
      <c r="HN37" s="735"/>
      <c r="HO37" s="735"/>
      <c r="HP37" s="735"/>
      <c r="HQ37" s="737"/>
      <c r="HR37" s="737"/>
      <c r="HS37" s="717"/>
      <c r="HT37" s="717"/>
      <c r="HU37" s="737"/>
      <c r="IC37" s="717"/>
      <c r="ID37" s="735"/>
      <c r="IE37" s="735"/>
      <c r="IF37" s="735"/>
      <c r="IG37" s="737"/>
      <c r="IH37" s="737"/>
      <c r="II37" s="717"/>
      <c r="IJ37" s="717"/>
      <c r="IK37" s="737"/>
      <c r="IS37" s="719"/>
      <c r="IT37" s="719"/>
      <c r="IU37" s="719"/>
      <c r="IV37" s="719"/>
    </row>
    <row r="38" spans="1:13" ht="21" customHeight="1">
      <c r="A38" s="740"/>
      <c r="B38" s="735"/>
      <c r="C38" s="735"/>
      <c r="D38" s="735"/>
      <c r="I38" s="741"/>
      <c r="J38" s="736"/>
      <c r="K38" s="741"/>
      <c r="L38" s="736"/>
      <c r="M38" s="718"/>
    </row>
    <row r="39" spans="1:13" ht="21" customHeight="1">
      <c r="A39" s="740"/>
      <c r="B39" s="735"/>
      <c r="C39" s="735"/>
      <c r="D39" s="735"/>
      <c r="I39" s="741"/>
      <c r="J39" s="741"/>
      <c r="K39" s="736"/>
      <c r="L39" s="736"/>
      <c r="M39" s="718"/>
    </row>
    <row r="40" spans="1:13" ht="21" customHeight="1">
      <c r="A40" s="740"/>
      <c r="B40" s="735"/>
      <c r="C40" s="735"/>
      <c r="D40" s="735"/>
      <c r="I40" s="741"/>
      <c r="J40" s="736"/>
      <c r="K40" s="741"/>
      <c r="L40" s="736"/>
      <c r="M40" s="718"/>
    </row>
    <row r="41" spans="1:13" ht="21" customHeight="1">
      <c r="A41" s="740"/>
      <c r="B41" s="735"/>
      <c r="C41" s="735"/>
      <c r="D41" s="735"/>
      <c r="I41" s="741"/>
      <c r="J41" s="736"/>
      <c r="K41" s="741"/>
      <c r="L41" s="736"/>
      <c r="M41" s="718"/>
    </row>
    <row r="42" spans="1:12" ht="21" customHeight="1">
      <c r="A42" s="740"/>
      <c r="B42" s="735"/>
      <c r="C42" s="735"/>
      <c r="D42" s="735"/>
      <c r="I42" s="736"/>
      <c r="J42" s="736"/>
      <c r="K42" s="736"/>
      <c r="L42" s="736"/>
    </row>
    <row r="43" spans="1:12" ht="21" customHeight="1">
      <c r="A43" s="740"/>
      <c r="B43" s="735"/>
      <c r="C43" s="735"/>
      <c r="D43" s="735"/>
      <c r="I43" s="736"/>
      <c r="J43" s="736"/>
      <c r="K43" s="736"/>
      <c r="L43" s="736"/>
    </row>
    <row r="44" spans="1:12" ht="21" customHeight="1">
      <c r="A44" s="740"/>
      <c r="B44" s="735"/>
      <c r="C44" s="735"/>
      <c r="D44" s="735"/>
      <c r="I44" s="741"/>
      <c r="J44" s="736"/>
      <c r="K44" s="736"/>
      <c r="L44" s="736"/>
    </row>
    <row r="45" spans="1:12" ht="21" customHeight="1">
      <c r="A45" s="740"/>
      <c r="B45" s="735"/>
      <c r="C45" s="735"/>
      <c r="D45" s="735"/>
      <c r="I45" s="736"/>
      <c r="J45" s="736"/>
      <c r="K45" s="736"/>
      <c r="L45" s="736"/>
    </row>
    <row r="46" spans="1:12" ht="21" customHeight="1">
      <c r="A46" s="717"/>
      <c r="B46" s="717"/>
      <c r="C46" s="717"/>
      <c r="D46" s="717"/>
      <c r="J46" s="742"/>
      <c r="K46" s="742"/>
      <c r="L46" s="742"/>
    </row>
    <row r="47" spans="1:12" ht="21" customHeight="1">
      <c r="A47" s="717"/>
      <c r="B47" s="717"/>
      <c r="C47" s="717"/>
      <c r="D47" s="717"/>
      <c r="J47" s="718"/>
      <c r="K47" s="718"/>
      <c r="L47" s="718"/>
    </row>
    <row r="48" spans="1:12" ht="21" customHeight="1">
      <c r="A48" s="717"/>
      <c r="B48" s="717"/>
      <c r="C48" s="717"/>
      <c r="D48" s="717"/>
      <c r="J48" s="718"/>
      <c r="K48" s="718"/>
      <c r="L48" s="718"/>
    </row>
    <row r="49" spans="1:12" ht="21" customHeight="1">
      <c r="A49" s="717"/>
      <c r="B49" s="717"/>
      <c r="C49" s="717"/>
      <c r="D49" s="717"/>
      <c r="J49" s="718"/>
      <c r="K49" s="718"/>
      <c r="L49" s="718"/>
    </row>
    <row r="50" spans="1:12" ht="21" customHeight="1">
      <c r="A50" s="717"/>
      <c r="B50" s="717"/>
      <c r="C50" s="717"/>
      <c r="D50" s="717"/>
      <c r="I50" s="743"/>
      <c r="J50" s="718"/>
      <c r="K50" s="718"/>
      <c r="L50" s="718"/>
    </row>
    <row r="51" spans="1:9" ht="21" customHeight="1">
      <c r="A51" s="717"/>
      <c r="B51" s="717"/>
      <c r="C51" s="717"/>
      <c r="D51" s="717"/>
      <c r="G51" s="744"/>
      <c r="H51" s="744"/>
      <c r="I51" s="743"/>
    </row>
    <row r="52" spans="1:9" ht="21" customHeight="1">
      <c r="A52" s="717"/>
      <c r="B52" s="717"/>
      <c r="C52" s="717"/>
      <c r="D52" s="717"/>
      <c r="G52" s="744"/>
      <c r="H52" s="744"/>
      <c r="I52" s="743"/>
    </row>
    <row r="53" spans="1:12" ht="21" customHeight="1">
      <c r="A53" s="717"/>
      <c r="B53" s="717"/>
      <c r="C53" s="717"/>
      <c r="D53" s="717"/>
      <c r="E53" s="745"/>
      <c r="G53" s="744"/>
      <c r="H53" s="744"/>
      <c r="I53" s="743"/>
      <c r="J53" s="733"/>
      <c r="K53" s="733"/>
      <c r="L53" s="733"/>
    </row>
    <row r="54" spans="1:13" ht="21" customHeight="1">
      <c r="A54" s="717"/>
      <c r="B54" s="717"/>
      <c r="C54" s="717"/>
      <c r="D54" s="717"/>
      <c r="E54" s="745"/>
      <c r="G54" s="744"/>
      <c r="H54" s="744"/>
      <c r="I54" s="743"/>
      <c r="J54" s="733"/>
      <c r="K54" s="733"/>
      <c r="L54" s="733"/>
      <c r="M54" s="718"/>
    </row>
    <row r="55" spans="1:13" ht="21" customHeight="1">
      <c r="A55" s="717"/>
      <c r="B55" s="717"/>
      <c r="C55" s="717"/>
      <c r="D55" s="717"/>
      <c r="E55" s="745"/>
      <c r="G55" s="744"/>
      <c r="H55" s="744"/>
      <c r="I55" s="743"/>
      <c r="J55" s="718"/>
      <c r="M55" s="718"/>
    </row>
    <row r="56" spans="1:13" ht="21" customHeight="1">
      <c r="A56" s="717"/>
      <c r="B56" s="717"/>
      <c r="C56" s="717"/>
      <c r="D56" s="718"/>
      <c r="E56" s="745"/>
      <c r="G56" s="744"/>
      <c r="H56" s="744"/>
      <c r="I56" s="743"/>
      <c r="J56" s="718"/>
      <c r="M56" s="718"/>
    </row>
    <row r="57" spans="1:13" ht="21" customHeight="1">
      <c r="A57" s="717"/>
      <c r="B57" s="717"/>
      <c r="C57" s="717"/>
      <c r="D57" s="718"/>
      <c r="E57" s="745"/>
      <c r="G57" s="744"/>
      <c r="H57" s="744"/>
      <c r="I57" s="743"/>
      <c r="J57" s="718"/>
      <c r="M57" s="718"/>
    </row>
    <row r="58" spans="1:13" ht="21" customHeight="1">
      <c r="A58" s="717"/>
      <c r="B58" s="717"/>
      <c r="C58" s="717"/>
      <c r="D58" s="718"/>
      <c r="E58" s="745"/>
      <c r="G58" s="744"/>
      <c r="H58" s="744"/>
      <c r="I58" s="743"/>
      <c r="M58" s="718"/>
    </row>
    <row r="59" spans="1:13" ht="21" customHeight="1">
      <c r="A59" s="717"/>
      <c r="B59" s="717"/>
      <c r="C59" s="717"/>
      <c r="D59" s="718"/>
      <c r="E59" s="745"/>
      <c r="G59" s="744"/>
      <c r="H59" s="744"/>
      <c r="I59" s="743"/>
      <c r="M59" s="718"/>
    </row>
    <row r="60" spans="1:13" ht="21" customHeight="1">
      <c r="A60" s="717"/>
      <c r="B60" s="717"/>
      <c r="C60" s="717"/>
      <c r="D60" s="718"/>
      <c r="E60" s="745"/>
      <c r="G60" s="744"/>
      <c r="H60" s="744"/>
      <c r="I60" s="746"/>
      <c r="M60" s="718"/>
    </row>
    <row r="61" spans="1:13" ht="21" customHeight="1">
      <c r="A61" s="717"/>
      <c r="B61" s="717"/>
      <c r="C61" s="717"/>
      <c r="D61" s="718"/>
      <c r="E61" s="745"/>
      <c r="G61" s="744"/>
      <c r="H61" s="744"/>
      <c r="I61" s="743"/>
      <c r="M61" s="718"/>
    </row>
    <row r="62" spans="1:12" ht="21" customHeight="1">
      <c r="A62" s="717"/>
      <c r="B62" s="717"/>
      <c r="C62" s="717"/>
      <c r="D62" s="718"/>
      <c r="E62" s="747"/>
      <c r="I62" s="743"/>
      <c r="K62" s="718"/>
      <c r="L62" s="718"/>
    </row>
    <row r="63" spans="1:12" ht="21" customHeight="1">
      <c r="A63" s="717"/>
      <c r="B63" s="717"/>
      <c r="C63" s="717"/>
      <c r="D63" s="718"/>
      <c r="I63" s="748"/>
      <c r="K63" s="718"/>
      <c r="L63" s="718"/>
    </row>
    <row r="64" spans="1:12" ht="21" customHeight="1">
      <c r="A64" s="717"/>
      <c r="B64" s="717"/>
      <c r="C64" s="717"/>
      <c r="D64" s="718"/>
      <c r="K64" s="718"/>
      <c r="L64" s="718"/>
    </row>
    <row r="65" spans="1:12" ht="21" customHeight="1">
      <c r="A65" s="717"/>
      <c r="B65" s="717"/>
      <c r="C65" s="717"/>
      <c r="D65" s="718"/>
      <c r="E65" s="745"/>
      <c r="J65" s="718"/>
      <c r="K65" s="718"/>
      <c r="L65" s="718"/>
    </row>
    <row r="66" spans="1:11" ht="21" customHeight="1">
      <c r="A66" s="717"/>
      <c r="B66" s="717"/>
      <c r="C66" s="717"/>
      <c r="D66" s="718"/>
      <c r="E66" s="745"/>
      <c r="J66" s="718"/>
      <c r="K66" s="718"/>
    </row>
    <row r="67" spans="1:11" ht="21" customHeight="1">
      <c r="A67" s="717"/>
      <c r="B67" s="717"/>
      <c r="C67" s="717"/>
      <c r="D67" s="718"/>
      <c r="E67" s="745"/>
      <c r="J67" s="718"/>
      <c r="K67" s="718"/>
    </row>
    <row r="68" spans="1:11" ht="21" customHeight="1">
      <c r="A68" s="717"/>
      <c r="B68" s="717"/>
      <c r="C68" s="717"/>
      <c r="D68" s="718"/>
      <c r="E68" s="745"/>
      <c r="J68" s="718"/>
      <c r="K68" s="718"/>
    </row>
    <row r="69" spans="1:5" ht="21" customHeight="1">
      <c r="A69" s="717"/>
      <c r="B69" s="717"/>
      <c r="C69" s="717"/>
      <c r="D69" s="718"/>
      <c r="E69" s="745"/>
    </row>
    <row r="70" spans="1:9" ht="21" customHeight="1">
      <c r="A70" s="717"/>
      <c r="B70" s="717"/>
      <c r="C70" s="717"/>
      <c r="D70" s="718"/>
      <c r="E70" s="745"/>
      <c r="I70" s="748"/>
    </row>
    <row r="71" spans="1:5" ht="21" customHeight="1">
      <c r="A71" s="717"/>
      <c r="B71" s="717"/>
      <c r="C71" s="717"/>
      <c r="D71" s="718"/>
      <c r="E71" s="745"/>
    </row>
    <row r="72" spans="1:12" ht="21" customHeight="1">
      <c r="A72" s="717"/>
      <c r="B72" s="717"/>
      <c r="C72" s="717"/>
      <c r="D72" s="718"/>
      <c r="E72" s="745"/>
      <c r="L72" s="718"/>
    </row>
    <row r="73" spans="1:5" ht="21" customHeight="1">
      <c r="A73" s="717"/>
      <c r="B73" s="717"/>
      <c r="C73" s="717"/>
      <c r="D73" s="718"/>
      <c r="E73" s="745"/>
    </row>
    <row r="74" spans="1:12" ht="21" customHeight="1">
      <c r="A74" s="717"/>
      <c r="B74" s="717"/>
      <c r="C74" s="717"/>
      <c r="D74" s="718"/>
      <c r="E74" s="745"/>
      <c r="L74" s="718"/>
    </row>
    <row r="75" spans="1:5" ht="21" customHeight="1">
      <c r="A75" s="717"/>
      <c r="B75" s="717"/>
      <c r="C75" s="717"/>
      <c r="D75" s="718"/>
      <c r="E75" s="745"/>
    </row>
    <row r="76" spans="1:5" ht="21" customHeight="1">
      <c r="A76" s="717"/>
      <c r="B76" s="717"/>
      <c r="C76" s="717"/>
      <c r="D76" s="718"/>
      <c r="E76" s="745"/>
    </row>
    <row r="77" spans="1:4" ht="21" customHeight="1">
      <c r="A77" s="717"/>
      <c r="B77" s="717"/>
      <c r="C77" s="717"/>
      <c r="D77" s="718"/>
    </row>
    <row r="78" spans="1:4" ht="21" customHeight="1">
      <c r="A78" s="717"/>
      <c r="B78" s="717"/>
      <c r="C78" s="717"/>
      <c r="D78" s="718"/>
    </row>
    <row r="79" spans="1:4" ht="21" customHeight="1">
      <c r="A79" s="717"/>
      <c r="B79" s="717"/>
      <c r="C79" s="717"/>
      <c r="D79" s="718"/>
    </row>
    <row r="80" spans="1:4" ht="21" customHeight="1">
      <c r="A80" s="717"/>
      <c r="B80" s="717"/>
      <c r="C80" s="717"/>
      <c r="D80" s="718"/>
    </row>
    <row r="81" spans="1:4" ht="21" customHeight="1">
      <c r="A81" s="717"/>
      <c r="B81" s="717"/>
      <c r="C81" s="717"/>
      <c r="D81" s="718"/>
    </row>
    <row r="82" spans="1:4" ht="21" customHeight="1">
      <c r="A82" s="717"/>
      <c r="B82" s="717"/>
      <c r="C82" s="717"/>
      <c r="D82" s="717"/>
    </row>
    <row r="83" spans="1:4" ht="21" customHeight="1">
      <c r="A83" s="717"/>
      <c r="B83" s="717"/>
      <c r="C83" s="717"/>
      <c r="D83" s="717"/>
    </row>
    <row r="84" spans="1:4" ht="21" customHeight="1">
      <c r="A84" s="717"/>
      <c r="B84" s="717"/>
      <c r="C84" s="717"/>
      <c r="D84" s="717"/>
    </row>
    <row r="85" spans="1:4" ht="21" customHeight="1">
      <c r="A85" s="717"/>
      <c r="B85" s="717"/>
      <c r="C85" s="717"/>
      <c r="D85" s="717"/>
    </row>
    <row r="86" spans="1:4" ht="21" customHeight="1">
      <c r="A86" s="717"/>
      <c r="B86" s="717"/>
      <c r="C86" s="717"/>
      <c r="D86" s="717"/>
    </row>
    <row r="87" spans="1:4" ht="21" customHeight="1">
      <c r="A87" s="717"/>
      <c r="B87" s="717"/>
      <c r="C87" s="717"/>
      <c r="D87" s="717"/>
    </row>
    <row r="88" spans="1:4" ht="21" customHeight="1">
      <c r="A88" s="717"/>
      <c r="B88" s="717"/>
      <c r="C88" s="717"/>
      <c r="D88" s="717"/>
    </row>
    <row r="89" spans="1:4" ht="21" customHeight="1">
      <c r="A89" s="717"/>
      <c r="B89" s="717"/>
      <c r="C89" s="717"/>
      <c r="D89" s="717"/>
    </row>
    <row r="90" spans="1:4" ht="21" customHeight="1">
      <c r="A90" s="717"/>
      <c r="B90" s="717"/>
      <c r="C90" s="717"/>
      <c r="D90" s="717"/>
    </row>
    <row r="91" spans="1:4" ht="21" customHeight="1">
      <c r="A91" s="717"/>
      <c r="B91" s="717"/>
      <c r="C91" s="717"/>
      <c r="D91" s="717"/>
    </row>
    <row r="92" spans="1:4" ht="21" customHeight="1">
      <c r="A92" s="717"/>
      <c r="B92" s="717"/>
      <c r="C92" s="717"/>
      <c r="D92" s="717"/>
    </row>
    <row r="93" spans="1:4" ht="21" customHeight="1">
      <c r="A93" s="717"/>
      <c r="B93" s="717"/>
      <c r="C93" s="717"/>
      <c r="D93" s="717"/>
    </row>
    <row r="94" spans="1:4" ht="21" customHeight="1">
      <c r="A94" s="717"/>
      <c r="B94" s="717"/>
      <c r="C94" s="717"/>
      <c r="D94" s="717"/>
    </row>
    <row r="95" spans="1:4" ht="21" customHeight="1">
      <c r="A95" s="717"/>
      <c r="B95" s="717"/>
      <c r="C95" s="717"/>
      <c r="D95" s="717"/>
    </row>
    <row r="96" spans="1:4" ht="21" customHeight="1">
      <c r="A96" s="717"/>
      <c r="B96" s="717"/>
      <c r="C96" s="717"/>
      <c r="D96" s="717"/>
    </row>
    <row r="97" spans="1:4" ht="21" customHeight="1">
      <c r="A97" s="717"/>
      <c r="B97" s="717"/>
      <c r="C97" s="717"/>
      <c r="D97" s="717"/>
    </row>
    <row r="98" spans="1:4" ht="21" customHeight="1">
      <c r="A98" s="717"/>
      <c r="B98" s="717"/>
      <c r="C98" s="717"/>
      <c r="D98" s="717"/>
    </row>
    <row r="99" spans="1:4" ht="21" customHeight="1">
      <c r="A99" s="717"/>
      <c r="B99" s="717"/>
      <c r="C99" s="717"/>
      <c r="D99" s="717"/>
    </row>
    <row r="100" spans="1:4" ht="21" customHeight="1">
      <c r="A100" s="717"/>
      <c r="B100" s="717"/>
      <c r="C100" s="717"/>
      <c r="D100" s="717"/>
    </row>
    <row r="101" spans="1:4" ht="21" customHeight="1">
      <c r="A101" s="717"/>
      <c r="B101" s="717"/>
      <c r="C101" s="717"/>
      <c r="D101" s="717"/>
    </row>
    <row r="102" spans="1:4" ht="21" customHeight="1">
      <c r="A102" s="717"/>
      <c r="B102" s="717"/>
      <c r="C102" s="717"/>
      <c r="D102" s="717"/>
    </row>
    <row r="103" spans="1:4" ht="21" customHeight="1">
      <c r="A103" s="717"/>
      <c r="B103" s="717"/>
      <c r="C103" s="717"/>
      <c r="D103" s="717"/>
    </row>
    <row r="104" spans="1:4" ht="21" customHeight="1">
      <c r="A104" s="717"/>
      <c r="B104" s="717"/>
      <c r="C104" s="717"/>
      <c r="D104" s="717"/>
    </row>
    <row r="105" spans="1:4" ht="21" customHeight="1">
      <c r="A105" s="717"/>
      <c r="B105" s="717"/>
      <c r="C105" s="717"/>
      <c r="D105" s="717"/>
    </row>
    <row r="106" spans="1:4" ht="21" customHeight="1">
      <c r="A106" s="717"/>
      <c r="B106" s="717"/>
      <c r="C106" s="717"/>
      <c r="D106" s="717"/>
    </row>
    <row r="107" spans="1:4" ht="21" customHeight="1">
      <c r="A107" s="717"/>
      <c r="B107" s="717"/>
      <c r="C107" s="717"/>
      <c r="D107" s="717"/>
    </row>
    <row r="108" spans="1:4" ht="21" customHeight="1">
      <c r="A108" s="717"/>
      <c r="B108" s="717"/>
      <c r="C108" s="717"/>
      <c r="D108" s="717"/>
    </row>
    <row r="109" spans="1:4" ht="21" customHeight="1">
      <c r="A109" s="717"/>
      <c r="B109" s="717"/>
      <c r="C109" s="717"/>
      <c r="D109" s="717"/>
    </row>
    <row r="110" spans="1:4" ht="21" customHeight="1">
      <c r="A110" s="717"/>
      <c r="B110" s="717"/>
      <c r="C110" s="717"/>
      <c r="D110" s="717"/>
    </row>
    <row r="111" spans="1:4" ht="21" customHeight="1">
      <c r="A111" s="717"/>
      <c r="B111" s="717"/>
      <c r="C111" s="717"/>
      <c r="D111" s="717"/>
    </row>
    <row r="112" spans="1:4" ht="21" customHeight="1">
      <c r="A112" s="717"/>
      <c r="B112" s="717"/>
      <c r="C112" s="717"/>
      <c r="D112" s="717"/>
    </row>
    <row r="113" spans="1:4" ht="21" customHeight="1">
      <c r="A113" s="717"/>
      <c r="B113" s="717"/>
      <c r="C113" s="717"/>
      <c r="D113" s="717"/>
    </row>
    <row r="114" spans="1:4" ht="21" customHeight="1">
      <c r="A114" s="717"/>
      <c r="B114" s="717"/>
      <c r="C114" s="717"/>
      <c r="D114" s="717"/>
    </row>
    <row r="115" spans="1:4" ht="21" customHeight="1">
      <c r="A115" s="717"/>
      <c r="B115" s="717"/>
      <c r="C115" s="717"/>
      <c r="D115" s="717"/>
    </row>
    <row r="116" spans="1:4" ht="21" customHeight="1">
      <c r="A116" s="717"/>
      <c r="B116" s="717"/>
      <c r="C116" s="717"/>
      <c r="D116" s="717"/>
    </row>
    <row r="117" spans="1:4" ht="21" customHeight="1">
      <c r="A117" s="717"/>
      <c r="B117" s="717"/>
      <c r="C117" s="717"/>
      <c r="D117" s="717"/>
    </row>
    <row r="118" spans="1:4" ht="21" customHeight="1">
      <c r="A118" s="717"/>
      <c r="B118" s="717"/>
      <c r="C118" s="717"/>
      <c r="D118" s="717"/>
    </row>
    <row r="119" spans="1:4" ht="21" customHeight="1">
      <c r="A119" s="717"/>
      <c r="B119" s="717"/>
      <c r="C119" s="717"/>
      <c r="D119" s="717"/>
    </row>
    <row r="120" spans="1:4" ht="21" customHeight="1">
      <c r="A120" s="717"/>
      <c r="B120" s="717"/>
      <c r="C120" s="717"/>
      <c r="D120" s="717"/>
    </row>
    <row r="121" spans="1:4" ht="21" customHeight="1">
      <c r="A121" s="717"/>
      <c r="B121" s="717"/>
      <c r="C121" s="717"/>
      <c r="D121" s="717"/>
    </row>
    <row r="122" spans="1:4" ht="21" customHeight="1">
      <c r="A122" s="717"/>
      <c r="B122" s="717"/>
      <c r="C122" s="717"/>
      <c r="D122" s="717"/>
    </row>
    <row r="123" spans="1:4" ht="21" customHeight="1">
      <c r="A123" s="717"/>
      <c r="B123" s="717"/>
      <c r="C123" s="717"/>
      <c r="D123" s="717"/>
    </row>
    <row r="124" spans="1:4" ht="21" customHeight="1">
      <c r="A124" s="717"/>
      <c r="B124" s="717"/>
      <c r="C124" s="717"/>
      <c r="D124" s="717"/>
    </row>
    <row r="125" spans="1:4" ht="21" customHeight="1">
      <c r="A125" s="717"/>
      <c r="B125" s="717"/>
      <c r="C125" s="717"/>
      <c r="D125" s="717"/>
    </row>
    <row r="126" spans="1:4" ht="21" customHeight="1">
      <c r="A126" s="717"/>
      <c r="B126" s="717"/>
      <c r="C126" s="717"/>
      <c r="D126" s="717"/>
    </row>
    <row r="127" spans="1:4" ht="21" customHeight="1">
      <c r="A127" s="717"/>
      <c r="B127" s="717"/>
      <c r="C127" s="717"/>
      <c r="D127" s="717"/>
    </row>
    <row r="128" spans="1:4" ht="21" customHeight="1">
      <c r="A128" s="717"/>
      <c r="B128" s="717"/>
      <c r="C128" s="717"/>
      <c r="D128" s="717"/>
    </row>
    <row r="129" spans="1:4" ht="21" customHeight="1">
      <c r="A129" s="717"/>
      <c r="B129" s="717"/>
      <c r="C129" s="717"/>
      <c r="D129" s="717"/>
    </row>
    <row r="130" spans="1:4" ht="21" customHeight="1">
      <c r="A130" s="717"/>
      <c r="B130" s="717"/>
      <c r="C130" s="717"/>
      <c r="D130" s="717"/>
    </row>
    <row r="131" spans="1:4" ht="21" customHeight="1">
      <c r="A131" s="717"/>
      <c r="B131" s="717"/>
      <c r="C131" s="717"/>
      <c r="D131" s="717"/>
    </row>
    <row r="132" spans="1:4" ht="21" customHeight="1">
      <c r="A132" s="717"/>
      <c r="B132" s="717"/>
      <c r="C132" s="717"/>
      <c r="D132" s="717"/>
    </row>
    <row r="133" spans="1:4" ht="21" customHeight="1">
      <c r="A133" s="717"/>
      <c r="B133" s="717"/>
      <c r="C133" s="717"/>
      <c r="D133" s="717"/>
    </row>
    <row r="134" spans="1:4" ht="21" customHeight="1">
      <c r="A134" s="717"/>
      <c r="B134" s="717"/>
      <c r="C134" s="717"/>
      <c r="D134" s="717"/>
    </row>
    <row r="135" spans="1:4" ht="21" customHeight="1">
      <c r="A135" s="717"/>
      <c r="B135" s="717"/>
      <c r="C135" s="717"/>
      <c r="D135" s="717"/>
    </row>
    <row r="136" spans="1:4" ht="21" customHeight="1">
      <c r="A136" s="717"/>
      <c r="B136" s="717"/>
      <c r="C136" s="717"/>
      <c r="D136" s="717"/>
    </row>
    <row r="137" spans="1:4" ht="21" customHeight="1">
      <c r="A137" s="717"/>
      <c r="B137" s="717"/>
      <c r="C137" s="717"/>
      <c r="D137" s="717"/>
    </row>
    <row r="138" spans="1:4" ht="21" customHeight="1">
      <c r="A138" s="717"/>
      <c r="B138" s="717"/>
      <c r="C138" s="717"/>
      <c r="D138" s="717"/>
    </row>
    <row r="139" spans="1:4" ht="21" customHeight="1">
      <c r="A139" s="717"/>
      <c r="B139" s="717"/>
      <c r="C139" s="717"/>
      <c r="D139" s="717"/>
    </row>
    <row r="140" spans="1:4" ht="21" customHeight="1">
      <c r="A140" s="717"/>
      <c r="B140" s="717"/>
      <c r="C140" s="717"/>
      <c r="D140" s="717"/>
    </row>
    <row r="141" spans="1:4" ht="21" customHeight="1">
      <c r="A141" s="717"/>
      <c r="B141" s="717"/>
      <c r="C141" s="717"/>
      <c r="D141" s="717"/>
    </row>
    <row r="142" spans="1:4" ht="21" customHeight="1">
      <c r="A142" s="717"/>
      <c r="B142" s="717"/>
      <c r="C142" s="717"/>
      <c r="D142" s="717"/>
    </row>
    <row r="143" spans="1:4" ht="21" customHeight="1">
      <c r="A143" s="717"/>
      <c r="B143" s="717"/>
      <c r="C143" s="717"/>
      <c r="D143" s="717"/>
    </row>
    <row r="144" spans="1:4" ht="21" customHeight="1">
      <c r="A144" s="717"/>
      <c r="B144" s="717"/>
      <c r="C144" s="717"/>
      <c r="D144" s="717"/>
    </row>
    <row r="145" spans="1:4" ht="21" customHeight="1">
      <c r="A145" s="717"/>
      <c r="B145" s="717"/>
      <c r="C145" s="717"/>
      <c r="D145" s="717"/>
    </row>
    <row r="146" spans="1:4" ht="21" customHeight="1">
      <c r="A146" s="717"/>
      <c r="B146" s="717"/>
      <c r="C146" s="717"/>
      <c r="D146" s="717"/>
    </row>
    <row r="147" spans="1:4" ht="21" customHeight="1">
      <c r="A147" s="717"/>
      <c r="B147" s="717"/>
      <c r="C147" s="717"/>
      <c r="D147" s="717"/>
    </row>
    <row r="148" spans="1:4" ht="21" customHeight="1">
      <c r="A148" s="717"/>
      <c r="B148" s="717"/>
      <c r="C148" s="717"/>
      <c r="D148" s="717"/>
    </row>
    <row r="149" spans="1:4" ht="21" customHeight="1">
      <c r="A149" s="717"/>
      <c r="B149" s="717"/>
      <c r="C149" s="717"/>
      <c r="D149" s="717"/>
    </row>
    <row r="150" spans="1:4" ht="21" customHeight="1">
      <c r="A150" s="717"/>
      <c r="B150" s="717"/>
      <c r="C150" s="717"/>
      <c r="D150" s="717"/>
    </row>
    <row r="151" spans="1:4" ht="21" customHeight="1">
      <c r="A151" s="717"/>
      <c r="B151" s="717"/>
      <c r="C151" s="717"/>
      <c r="D151" s="717"/>
    </row>
    <row r="152" spans="1:4" ht="21" customHeight="1">
      <c r="A152" s="717"/>
      <c r="B152" s="717"/>
      <c r="C152" s="717"/>
      <c r="D152" s="717"/>
    </row>
    <row r="153" spans="1:4" ht="21" customHeight="1">
      <c r="A153" s="717"/>
      <c r="B153" s="717"/>
      <c r="C153" s="717"/>
      <c r="D153" s="717"/>
    </row>
    <row r="154" spans="1:4" ht="21" customHeight="1">
      <c r="A154" s="717"/>
      <c r="B154" s="717"/>
      <c r="C154" s="717"/>
      <c r="D154" s="717"/>
    </row>
    <row r="155" spans="1:4" ht="21" customHeight="1">
      <c r="A155" s="717"/>
      <c r="B155" s="717"/>
      <c r="C155" s="717"/>
      <c r="D155" s="717"/>
    </row>
    <row r="156" spans="1:4" ht="21" customHeight="1">
      <c r="A156" s="717"/>
      <c r="B156" s="717"/>
      <c r="C156" s="717"/>
      <c r="D156" s="717"/>
    </row>
    <row r="157" spans="1:4" ht="21" customHeight="1">
      <c r="A157" s="717"/>
      <c r="B157" s="717"/>
      <c r="C157" s="717"/>
      <c r="D157" s="717"/>
    </row>
    <row r="158" spans="1:4" ht="21" customHeight="1">
      <c r="A158" s="717"/>
      <c r="B158" s="717"/>
      <c r="C158" s="717"/>
      <c r="D158" s="717"/>
    </row>
    <row r="159" spans="1:4" ht="21" customHeight="1">
      <c r="A159" s="717"/>
      <c r="B159" s="717"/>
      <c r="C159" s="717"/>
      <c r="D159" s="717"/>
    </row>
    <row r="160" spans="1:4" ht="21" customHeight="1">
      <c r="A160" s="717"/>
      <c r="B160" s="717"/>
      <c r="C160" s="717"/>
      <c r="D160" s="717"/>
    </row>
    <row r="161" spans="1:4" ht="21" customHeight="1">
      <c r="A161" s="717"/>
      <c r="B161" s="717"/>
      <c r="C161" s="717"/>
      <c r="D161" s="717"/>
    </row>
    <row r="162" spans="1:4" ht="21" customHeight="1">
      <c r="A162" s="717"/>
      <c r="B162" s="717"/>
      <c r="C162" s="717"/>
      <c r="D162" s="717"/>
    </row>
    <row r="163" spans="1:4" ht="21" customHeight="1">
      <c r="A163" s="717"/>
      <c r="B163" s="717"/>
      <c r="C163" s="717"/>
      <c r="D163" s="717"/>
    </row>
    <row r="164" spans="1:4" ht="21" customHeight="1">
      <c r="A164" s="717"/>
      <c r="B164" s="717"/>
      <c r="C164" s="717"/>
      <c r="D164" s="717"/>
    </row>
  </sheetData>
  <mergeCells count="57">
    <mergeCell ref="K2:L2"/>
    <mergeCell ref="A4:L4"/>
    <mergeCell ref="A9:A10"/>
    <mergeCell ref="B9:B10"/>
    <mergeCell ref="C9:C10"/>
    <mergeCell ref="D9:D10"/>
    <mergeCell ref="E9:E10"/>
    <mergeCell ref="F9:F10"/>
    <mergeCell ref="G9:H9"/>
    <mergeCell ref="I9:I10"/>
    <mergeCell ref="J9:L9"/>
    <mergeCell ref="G11:H11"/>
    <mergeCell ref="Q29:Q37"/>
    <mergeCell ref="S29:S37"/>
    <mergeCell ref="T29:T37"/>
    <mergeCell ref="AG29:AG37"/>
    <mergeCell ref="AI29:AI37"/>
    <mergeCell ref="AJ29:AJ37"/>
    <mergeCell ref="AW29:AW37"/>
    <mergeCell ref="AY29:AY37"/>
    <mergeCell ref="AZ29:AZ37"/>
    <mergeCell ref="BM29:BM37"/>
    <mergeCell ref="BO29:BO37"/>
    <mergeCell ref="BP29:BP37"/>
    <mergeCell ref="CC29:CC37"/>
    <mergeCell ref="CE29:CE37"/>
    <mergeCell ref="CF29:CF37"/>
    <mergeCell ref="CS29:CS37"/>
    <mergeCell ref="CU29:CU37"/>
    <mergeCell ref="CV29:CV37"/>
    <mergeCell ref="DI29:DI37"/>
    <mergeCell ref="DK29:DK37"/>
    <mergeCell ref="DL29:DL37"/>
    <mergeCell ref="DY29:DY37"/>
    <mergeCell ref="EA29:EA37"/>
    <mergeCell ref="EB29:EB37"/>
    <mergeCell ref="EO29:EO37"/>
    <mergeCell ref="EQ29:EQ37"/>
    <mergeCell ref="ER29:ER37"/>
    <mergeCell ref="FE29:FE37"/>
    <mergeCell ref="FG29:FG37"/>
    <mergeCell ref="FH29:FH37"/>
    <mergeCell ref="FU29:FU37"/>
    <mergeCell ref="FW29:FW37"/>
    <mergeCell ref="FX29:FX37"/>
    <mergeCell ref="GK29:GK37"/>
    <mergeCell ref="GM29:GM37"/>
    <mergeCell ref="GN29:GN37"/>
    <mergeCell ref="HA29:HA37"/>
    <mergeCell ref="HC29:HC37"/>
    <mergeCell ref="HD29:HD37"/>
    <mergeCell ref="HQ29:HQ37"/>
    <mergeCell ref="HS29:HS37"/>
    <mergeCell ref="HT29:HT37"/>
    <mergeCell ref="IG29:IG37"/>
    <mergeCell ref="II29:II37"/>
    <mergeCell ref="IJ29:IJ37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6"/>
  <sheetViews>
    <sheetView showGridLines="0" defaultGridColor="0" view="pageBreakPreview" zoomScale="80" zoomScaleSheetLayoutView="80" colorId="15" workbookViewId="0" topLeftCell="A172">
      <selection activeCell="A1" sqref="A1"/>
    </sheetView>
  </sheetViews>
  <sheetFormatPr defaultColWidth="9.00390625" defaultRowHeight="18" customHeight="1"/>
  <cols>
    <col min="1" max="1" width="6.00390625" style="30" customWidth="1"/>
    <col min="2" max="2" width="8.625" style="31" customWidth="1"/>
    <col min="3" max="3" width="6.00390625" style="31" customWidth="1"/>
    <col min="4" max="4" width="90.75390625" style="32" customWidth="1"/>
    <col min="5" max="6" width="20.75390625" style="33" customWidth="1"/>
    <col min="7" max="7" width="10.75390625" style="34" customWidth="1"/>
    <col min="8" max="8" width="9.00390625" style="31" customWidth="1"/>
    <col min="9" max="9" width="11.25390625" style="31" customWidth="1"/>
    <col min="10" max="16384" width="9.00390625" style="31" customWidth="1"/>
  </cols>
  <sheetData>
    <row r="1" spans="4:7" ht="36" customHeight="1">
      <c r="D1"/>
      <c r="E1" s="35"/>
      <c r="F1" s="35" t="s">
        <v>33</v>
      </c>
      <c r="G1" s="35"/>
    </row>
    <row r="2" spans="1:7" ht="30" customHeight="1">
      <c r="A2" s="36" t="s">
        <v>34</v>
      </c>
      <c r="B2" s="36"/>
      <c r="C2" s="36"/>
      <c r="D2" s="36"/>
      <c r="E2" s="36"/>
      <c r="F2" s="36"/>
      <c r="G2" s="36"/>
    </row>
    <row r="3" spans="1:7" ht="18" customHeight="1">
      <c r="A3"/>
      <c r="B3" s="37"/>
      <c r="C3" s="37"/>
      <c r="D3" s="37"/>
      <c r="E3" s="38"/>
      <c r="F3" s="38"/>
      <c r="G3" s="39"/>
    </row>
    <row r="4" spans="1:7" ht="15.75" customHeight="1">
      <c r="A4" s="40" t="s">
        <v>35</v>
      </c>
      <c r="B4" s="40"/>
      <c r="C4" s="40"/>
      <c r="D4" s="37"/>
      <c r="E4" s="38"/>
      <c r="F4" s="41" t="s">
        <v>4</v>
      </c>
      <c r="G4" s="41"/>
    </row>
    <row r="5" spans="1:7" s="44" customFormat="1" ht="16.5" customHeight="1">
      <c r="A5" s="42" t="s">
        <v>5</v>
      </c>
      <c r="B5" s="43" t="s">
        <v>36</v>
      </c>
      <c r="C5" s="43" t="s">
        <v>37</v>
      </c>
      <c r="D5" s="43" t="s">
        <v>38</v>
      </c>
      <c r="E5" s="43" t="s">
        <v>39</v>
      </c>
      <c r="F5" s="43" t="s">
        <v>8</v>
      </c>
      <c r="G5" s="43"/>
    </row>
    <row r="6" spans="1:7" s="45" customFormat="1" ht="30" customHeight="1">
      <c r="A6" s="42"/>
      <c r="B6" s="43"/>
      <c r="C6" s="43"/>
      <c r="D6" s="43"/>
      <c r="E6" s="43"/>
      <c r="F6" s="43"/>
      <c r="G6" s="43" t="s">
        <v>9</v>
      </c>
    </row>
    <row r="7" spans="1:7" s="34" customFormat="1" ht="12.75" customHeight="1">
      <c r="A7" s="46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21" customHeight="1">
      <c r="A8" s="48" t="s">
        <v>11</v>
      </c>
      <c r="B8" s="48"/>
      <c r="C8" s="48"/>
      <c r="D8" s="49" t="s">
        <v>40</v>
      </c>
      <c r="E8" s="50">
        <f>E9</f>
        <v>7100</v>
      </c>
      <c r="F8" s="50">
        <f>F9</f>
        <v>7412</v>
      </c>
      <c r="G8" s="51">
        <f>(F8/E8)*100</f>
        <v>104.3943661971831</v>
      </c>
    </row>
    <row r="9" spans="1:7" ht="18" customHeight="1">
      <c r="A9" s="52"/>
      <c r="B9" s="52" t="s">
        <v>41</v>
      </c>
      <c r="C9" s="52"/>
      <c r="D9" s="53" t="s">
        <v>42</v>
      </c>
      <c r="E9" s="54">
        <f>E10</f>
        <v>7100</v>
      </c>
      <c r="F9" s="54">
        <f>F10</f>
        <v>7412</v>
      </c>
      <c r="G9" s="55">
        <f>(F9/E9)*100</f>
        <v>104.3943661971831</v>
      </c>
    </row>
    <row r="10" spans="1:7" ht="31.5" customHeight="1">
      <c r="A10" s="52"/>
      <c r="B10" s="56"/>
      <c r="C10" s="56" t="s">
        <v>43</v>
      </c>
      <c r="D10" s="57" t="s">
        <v>44</v>
      </c>
      <c r="E10" s="58">
        <v>7100</v>
      </c>
      <c r="F10" s="58">
        <v>7412</v>
      </c>
      <c r="G10" s="59">
        <f>(F10/E10)*100</f>
        <v>104.3943661971831</v>
      </c>
    </row>
    <row r="11" spans="1:7" ht="21" customHeight="1">
      <c r="A11" s="48" t="s">
        <v>14</v>
      </c>
      <c r="B11" s="60"/>
      <c r="C11" s="60"/>
      <c r="D11" s="61" t="s">
        <v>45</v>
      </c>
      <c r="E11" s="62">
        <f>SUM(E12+E14)</f>
        <v>359900</v>
      </c>
      <c r="F11" s="62">
        <f>SUM(F12+F14)</f>
        <v>256181</v>
      </c>
      <c r="G11" s="51">
        <f>(F11/E11)*100</f>
        <v>71.18116143373159</v>
      </c>
    </row>
    <row r="12" spans="1:7" ht="19.5" customHeight="1">
      <c r="A12" s="52"/>
      <c r="B12" s="63" t="s">
        <v>46</v>
      </c>
      <c r="C12" s="56"/>
      <c r="D12" s="64" t="s">
        <v>47</v>
      </c>
      <c r="E12" s="65">
        <f>SUM(E13)</f>
        <v>356000</v>
      </c>
      <c r="F12" s="65">
        <f>SUM(F13)</f>
        <v>252277</v>
      </c>
      <c r="G12" s="55">
        <f>(F12/E12)*100</f>
        <v>70.86432584269663</v>
      </c>
    </row>
    <row r="13" spans="1:7" ht="31.5" customHeight="1">
      <c r="A13" s="52"/>
      <c r="B13" s="56"/>
      <c r="C13" s="56" t="s">
        <v>48</v>
      </c>
      <c r="D13" s="57" t="s">
        <v>49</v>
      </c>
      <c r="E13" s="58">
        <v>356000</v>
      </c>
      <c r="F13" s="58">
        <v>252277</v>
      </c>
      <c r="G13" s="59">
        <f>(F13/E13)*100</f>
        <v>70.86432584269663</v>
      </c>
    </row>
    <row r="14" spans="1:7" ht="19.5" customHeight="1">
      <c r="A14" s="52"/>
      <c r="B14" s="63" t="s">
        <v>50</v>
      </c>
      <c r="C14" s="56"/>
      <c r="D14" s="66" t="s">
        <v>42</v>
      </c>
      <c r="E14" s="65">
        <f>SUM(E15)</f>
        <v>3900</v>
      </c>
      <c r="F14" s="65">
        <f>SUM(F15)</f>
        <v>3904</v>
      </c>
      <c r="G14" s="55">
        <f>(F14/E14)*100</f>
        <v>100.1025641025641</v>
      </c>
    </row>
    <row r="15" spans="1:7" ht="15.75" customHeight="1">
      <c r="A15" s="52"/>
      <c r="B15" s="63"/>
      <c r="C15" s="56" t="s">
        <v>51</v>
      </c>
      <c r="D15" s="67" t="s">
        <v>52</v>
      </c>
      <c r="E15" s="58">
        <v>3900</v>
      </c>
      <c r="F15" s="58">
        <v>3904</v>
      </c>
      <c r="G15" s="59">
        <f>(F15/E15)*100</f>
        <v>100.1025641025641</v>
      </c>
    </row>
    <row r="16" spans="1:7" ht="21" customHeight="1">
      <c r="A16" s="48">
        <v>700</v>
      </c>
      <c r="B16" s="48"/>
      <c r="C16" s="48"/>
      <c r="D16" s="49" t="s">
        <v>53</v>
      </c>
      <c r="E16" s="50">
        <f>E17</f>
        <v>2243367</v>
      </c>
      <c r="F16" s="50">
        <f>SUM(F17)</f>
        <v>2501486</v>
      </c>
      <c r="G16" s="51">
        <f>(F16/E16)*100</f>
        <v>111.50587487468613</v>
      </c>
    </row>
    <row r="17" spans="1:11" ht="18" customHeight="1">
      <c r="A17" s="52"/>
      <c r="B17" s="52">
        <v>70005</v>
      </c>
      <c r="C17" s="52"/>
      <c r="D17" s="53" t="s">
        <v>54</v>
      </c>
      <c r="E17" s="54">
        <f>SUM(E18+E20+E21+E22+E23+E24)</f>
        <v>2243367</v>
      </c>
      <c r="F17" s="54">
        <f>SUM(F18:F24)</f>
        <v>2501486</v>
      </c>
      <c r="G17" s="55">
        <f>(F17/E17)*100</f>
        <v>111.50587487468613</v>
      </c>
      <c r="K17" s="68"/>
    </row>
    <row r="18" spans="1:7" ht="18" customHeight="1">
      <c r="A18" s="52"/>
      <c r="B18" s="56"/>
      <c r="C18" s="56" t="s">
        <v>55</v>
      </c>
      <c r="D18" s="57" t="s">
        <v>56</v>
      </c>
      <c r="E18" s="58">
        <v>255000</v>
      </c>
      <c r="F18" s="58">
        <v>176363</v>
      </c>
      <c r="G18" s="59">
        <f>(F18/E18)*100</f>
        <v>69.16196078431372</v>
      </c>
    </row>
    <row r="19" spans="1:7" ht="18" customHeight="1">
      <c r="A19" s="52"/>
      <c r="B19" s="56"/>
      <c r="C19" s="56" t="s">
        <v>51</v>
      </c>
      <c r="D19" s="57" t="s">
        <v>52</v>
      </c>
      <c r="E19" s="58">
        <v>0</v>
      </c>
      <c r="F19" s="58">
        <v>60004</v>
      </c>
      <c r="G19" s="59"/>
    </row>
    <row r="20" spans="1:7" ht="18" customHeight="1">
      <c r="A20" s="52"/>
      <c r="B20" s="56"/>
      <c r="C20" s="56" t="s">
        <v>57</v>
      </c>
      <c r="D20" s="57" t="s">
        <v>58</v>
      </c>
      <c r="E20" s="58">
        <v>100</v>
      </c>
      <c r="F20" s="58">
        <v>9</v>
      </c>
      <c r="G20" s="59">
        <f>(F20/E20)*100</f>
        <v>9</v>
      </c>
    </row>
    <row r="21" spans="1:10" ht="47.25" customHeight="1">
      <c r="A21" s="52"/>
      <c r="B21" s="56"/>
      <c r="C21" s="56" t="s">
        <v>43</v>
      </c>
      <c r="D21" s="57" t="s">
        <v>59</v>
      </c>
      <c r="E21" s="58">
        <v>386800</v>
      </c>
      <c r="F21" s="58">
        <v>463227</v>
      </c>
      <c r="G21" s="59">
        <f>(F21/E21)*100</f>
        <v>119.75879007238883</v>
      </c>
      <c r="J21" s="68"/>
    </row>
    <row r="22" spans="1:7" ht="32.25" customHeight="1">
      <c r="A22" s="52"/>
      <c r="B22" s="56"/>
      <c r="C22" s="56" t="s">
        <v>60</v>
      </c>
      <c r="D22" s="57" t="s">
        <v>61</v>
      </c>
      <c r="E22" s="58">
        <v>47000</v>
      </c>
      <c r="F22" s="58">
        <v>50447</v>
      </c>
      <c r="G22" s="59">
        <f>(F22/E22)*100</f>
        <v>107.3340425531915</v>
      </c>
    </row>
    <row r="23" spans="1:7" ht="32.25" customHeight="1">
      <c r="A23" s="52"/>
      <c r="B23" s="56"/>
      <c r="C23" s="56" t="s">
        <v>62</v>
      </c>
      <c r="D23" s="57" t="s">
        <v>63</v>
      </c>
      <c r="E23" s="58">
        <v>1545167</v>
      </c>
      <c r="F23" s="58">
        <v>1739103</v>
      </c>
      <c r="G23" s="59">
        <f>(F23/E23)*100</f>
        <v>112.55113524945848</v>
      </c>
    </row>
    <row r="24" spans="1:7" ht="23.25" customHeight="1">
      <c r="A24" s="52"/>
      <c r="B24" s="69" t="s">
        <v>64</v>
      </c>
      <c r="C24" s="70" t="s">
        <v>65</v>
      </c>
      <c r="D24" s="57" t="s">
        <v>66</v>
      </c>
      <c r="E24" s="58">
        <v>9300</v>
      </c>
      <c r="F24" s="58">
        <v>12333</v>
      </c>
      <c r="G24" s="59">
        <f>(F24/E24)*100</f>
        <v>132.61290322580646</v>
      </c>
    </row>
    <row r="25" spans="1:7" ht="23.25" customHeight="1">
      <c r="A25" s="71"/>
      <c r="B25" s="72"/>
      <c r="C25" s="73"/>
      <c r="D25" s="74"/>
      <c r="E25" s="75"/>
      <c r="F25" s="75"/>
      <c r="G25" s="76"/>
    </row>
    <row r="26" spans="1:7" ht="23.25" customHeight="1">
      <c r="A26" s="71"/>
      <c r="B26" s="72"/>
      <c r="C26" s="73"/>
      <c r="D26" s="74"/>
      <c r="E26" s="75"/>
      <c r="F26" s="75"/>
      <c r="G26" s="76"/>
    </row>
    <row r="27" spans="1:7" ht="19.5" customHeight="1">
      <c r="A27" s="71"/>
      <c r="B27" s="72"/>
      <c r="C27" s="73"/>
      <c r="D27" s="74"/>
      <c r="E27" s="75"/>
      <c r="F27"/>
      <c r="G27" s="77" t="s">
        <v>67</v>
      </c>
    </row>
    <row r="28" spans="1:7" ht="18" customHeight="1">
      <c r="A28" s="48">
        <v>710</v>
      </c>
      <c r="B28" s="48"/>
      <c r="C28" s="48"/>
      <c r="D28" s="49" t="s">
        <v>68</v>
      </c>
      <c r="E28" s="50">
        <f>E29</f>
        <v>40100</v>
      </c>
      <c r="F28" s="50">
        <f>F29</f>
        <v>47843</v>
      </c>
      <c r="G28" s="51">
        <f>(F28/E28)*100</f>
        <v>119.30922693266832</v>
      </c>
    </row>
    <row r="29" spans="1:7" ht="18" customHeight="1">
      <c r="A29" s="52"/>
      <c r="B29" s="52">
        <v>71035</v>
      </c>
      <c r="C29" s="52"/>
      <c r="D29" s="53" t="s">
        <v>69</v>
      </c>
      <c r="E29" s="54">
        <f>E30</f>
        <v>40100</v>
      </c>
      <c r="F29" s="54">
        <f>F30</f>
        <v>47843</v>
      </c>
      <c r="G29" s="55">
        <f>(F29/E29)*100</f>
        <v>119.30922693266832</v>
      </c>
    </row>
    <row r="30" spans="1:7" ht="31.5" customHeight="1">
      <c r="A30" s="52"/>
      <c r="B30" s="56"/>
      <c r="C30" s="56" t="s">
        <v>43</v>
      </c>
      <c r="D30" s="57" t="s">
        <v>70</v>
      </c>
      <c r="E30" s="58">
        <v>40100</v>
      </c>
      <c r="F30" s="58">
        <v>47843</v>
      </c>
      <c r="G30" s="59">
        <f>(F30/E30)*100</f>
        <v>119.30922693266832</v>
      </c>
    </row>
    <row r="31" spans="1:7" ht="18" customHeight="1">
      <c r="A31" s="48">
        <v>750</v>
      </c>
      <c r="B31" s="48"/>
      <c r="C31" s="48"/>
      <c r="D31" s="49" t="s">
        <v>71</v>
      </c>
      <c r="E31" s="50">
        <f>E32+E34+E40</f>
        <v>91370</v>
      </c>
      <c r="F31" s="50">
        <f>F32+F34+F40</f>
        <v>184095</v>
      </c>
      <c r="G31" s="51">
        <f>(F31/E31)*100</f>
        <v>201.48298128488565</v>
      </c>
    </row>
    <row r="32" spans="1:7" ht="18" customHeight="1">
      <c r="A32" s="52"/>
      <c r="B32" s="52">
        <v>75011</v>
      </c>
      <c r="C32" s="52"/>
      <c r="D32" s="53" t="s">
        <v>72</v>
      </c>
      <c r="E32" s="54">
        <f>E33</f>
        <v>2000</v>
      </c>
      <c r="F32" s="54">
        <f>F33</f>
        <v>2889</v>
      </c>
      <c r="G32" s="55">
        <f>(F32/E32)*100</f>
        <v>144.45</v>
      </c>
    </row>
    <row r="33" spans="1:7" ht="32.25" customHeight="1">
      <c r="A33" s="52"/>
      <c r="B33" s="56"/>
      <c r="C33" s="56">
        <v>2360</v>
      </c>
      <c r="D33" s="57" t="s">
        <v>73</v>
      </c>
      <c r="E33" s="58">
        <v>2000</v>
      </c>
      <c r="F33" s="58">
        <v>2889</v>
      </c>
      <c r="G33" s="59">
        <f>(F33/E33)*100</f>
        <v>144.45</v>
      </c>
    </row>
    <row r="34" spans="1:7" ht="18" customHeight="1">
      <c r="A34" s="52"/>
      <c r="B34" s="52">
        <v>75023</v>
      </c>
      <c r="C34" s="52"/>
      <c r="D34" s="53" t="s">
        <v>74</v>
      </c>
      <c r="E34" s="54">
        <f>E35+E37+E38+E39</f>
        <v>89370</v>
      </c>
      <c r="F34" s="54">
        <f>SUM(F35:F39)</f>
        <v>104473</v>
      </c>
      <c r="G34" s="55">
        <f>(F34/E34)*100</f>
        <v>116.89940695982992</v>
      </c>
    </row>
    <row r="35" spans="1:7" ht="18" customHeight="1">
      <c r="A35" s="52"/>
      <c r="B35" s="56"/>
      <c r="C35" s="56" t="s">
        <v>51</v>
      </c>
      <c r="D35" s="57" t="s">
        <v>75</v>
      </c>
      <c r="E35" s="58">
        <v>10250</v>
      </c>
      <c r="F35" s="58">
        <v>14257</v>
      </c>
      <c r="G35" s="59">
        <f>(F35/E35)*100</f>
        <v>139.09268292682927</v>
      </c>
    </row>
    <row r="36" spans="1:7" ht="18" customHeight="1">
      <c r="A36" s="52"/>
      <c r="B36" s="56"/>
      <c r="C36" s="56" t="s">
        <v>57</v>
      </c>
      <c r="D36" s="57" t="s">
        <v>58</v>
      </c>
      <c r="E36" s="58">
        <v>0</v>
      </c>
      <c r="F36" s="58">
        <v>9</v>
      </c>
      <c r="G36" s="59"/>
    </row>
    <row r="37" spans="1:7" ht="18" customHeight="1">
      <c r="A37" s="52"/>
      <c r="B37" s="56"/>
      <c r="C37" s="56" t="s">
        <v>76</v>
      </c>
      <c r="D37" s="57" t="s">
        <v>77</v>
      </c>
      <c r="E37" s="58">
        <v>19920</v>
      </c>
      <c r="F37" s="58">
        <v>21123</v>
      </c>
      <c r="G37" s="59">
        <f>(F37/E37)*100</f>
        <v>106.03915662650603</v>
      </c>
    </row>
    <row r="38" spans="1:7" ht="18" customHeight="1">
      <c r="A38" s="52"/>
      <c r="B38" s="56"/>
      <c r="C38" s="56" t="s">
        <v>78</v>
      </c>
      <c r="D38" s="57" t="s">
        <v>79</v>
      </c>
      <c r="E38" s="58">
        <v>1200</v>
      </c>
      <c r="F38" s="58">
        <v>2984</v>
      </c>
      <c r="G38" s="59">
        <f>(F38/E38)*100</f>
        <v>248.66666666666669</v>
      </c>
    </row>
    <row r="39" spans="1:7" ht="19.5" customHeight="1">
      <c r="A39" s="52"/>
      <c r="B39" s="69" t="s">
        <v>80</v>
      </c>
      <c r="C39" s="70" t="s">
        <v>65</v>
      </c>
      <c r="D39" s="57" t="s">
        <v>66</v>
      </c>
      <c r="E39" s="58">
        <v>58000</v>
      </c>
      <c r="F39" s="58">
        <v>66100</v>
      </c>
      <c r="G39" s="59">
        <f>(F39/E39)*100</f>
        <v>113.96551724137932</v>
      </c>
    </row>
    <row r="40" spans="1:7" ht="19.5" customHeight="1">
      <c r="A40" s="52"/>
      <c r="B40" s="78" t="s">
        <v>81</v>
      </c>
      <c r="C40" s="70"/>
      <c r="D40" s="66" t="s">
        <v>82</v>
      </c>
      <c r="E40" s="65">
        <f>SUM(E41)</f>
        <v>0</v>
      </c>
      <c r="F40" s="65">
        <f>SUM(F41:F42)</f>
        <v>76733</v>
      </c>
      <c r="G40" s="55"/>
    </row>
    <row r="41" spans="1:7" ht="19.5" customHeight="1">
      <c r="A41" s="52"/>
      <c r="B41" s="79"/>
      <c r="C41" s="70" t="s">
        <v>83</v>
      </c>
      <c r="D41" s="57" t="s">
        <v>84</v>
      </c>
      <c r="E41" s="58">
        <v>0</v>
      </c>
      <c r="F41" s="58">
        <v>9027</v>
      </c>
      <c r="G41" s="59"/>
    </row>
    <row r="42" spans="1:256" s="88" customFormat="1" ht="27" customHeight="1">
      <c r="A42" s="80"/>
      <c r="B42" s="81"/>
      <c r="C42" s="82">
        <v>8538</v>
      </c>
      <c r="D42" s="83" t="s">
        <v>85</v>
      </c>
      <c r="E42" s="84">
        <v>0</v>
      </c>
      <c r="F42" s="84">
        <v>67706</v>
      </c>
      <c r="G42" s="59"/>
      <c r="H42" s="85"/>
      <c r="I42" s="86"/>
      <c r="J42" s="85"/>
      <c r="K42" s="87"/>
      <c r="O42" s="85"/>
      <c r="P42" s="86"/>
      <c r="Q42" s="85"/>
      <c r="R42" s="87"/>
      <c r="V42" s="85"/>
      <c r="W42" s="86"/>
      <c r="X42" s="85"/>
      <c r="Y42" s="87"/>
      <c r="AC42" s="85"/>
      <c r="AD42" s="86"/>
      <c r="AE42" s="85"/>
      <c r="AF42" s="87"/>
      <c r="AJ42" s="85"/>
      <c r="AK42" s="86"/>
      <c r="AL42" s="85"/>
      <c r="AM42" s="87"/>
      <c r="AQ42" s="85"/>
      <c r="AR42" s="86"/>
      <c r="AS42" s="85"/>
      <c r="AT42" s="87"/>
      <c r="AX42" s="85"/>
      <c r="AY42" s="86"/>
      <c r="AZ42" s="85"/>
      <c r="BA42" s="87"/>
      <c r="BE42" s="85"/>
      <c r="BF42" s="86"/>
      <c r="BG42" s="85"/>
      <c r="BH42" s="87"/>
      <c r="BL42" s="85"/>
      <c r="BM42" s="86"/>
      <c r="BN42" s="85"/>
      <c r="BO42" s="87"/>
      <c r="BS42" s="85"/>
      <c r="BT42" s="86"/>
      <c r="BU42" s="85"/>
      <c r="BV42" s="87"/>
      <c r="BZ42" s="85"/>
      <c r="CA42" s="86"/>
      <c r="CB42" s="85"/>
      <c r="CC42" s="87"/>
      <c r="CG42" s="85"/>
      <c r="CH42" s="86"/>
      <c r="CI42" s="85"/>
      <c r="CJ42" s="87"/>
      <c r="CN42" s="85"/>
      <c r="CO42" s="86"/>
      <c r="CP42" s="85"/>
      <c r="CQ42" s="87"/>
      <c r="CU42" s="85"/>
      <c r="CV42" s="86"/>
      <c r="CW42" s="85"/>
      <c r="CX42" s="87"/>
      <c r="DB42" s="85"/>
      <c r="DC42" s="86"/>
      <c r="DD42" s="85"/>
      <c r="DE42" s="87"/>
      <c r="DI42" s="85"/>
      <c r="DJ42" s="86"/>
      <c r="DK42" s="85"/>
      <c r="DL42" s="87"/>
      <c r="DP42" s="85"/>
      <c r="DQ42" s="86"/>
      <c r="DR42" s="85"/>
      <c r="DS42" s="87"/>
      <c r="DW42" s="85"/>
      <c r="DX42" s="86"/>
      <c r="DY42" s="85"/>
      <c r="DZ42" s="87"/>
      <c r="ED42" s="85"/>
      <c r="EE42" s="86"/>
      <c r="EF42" s="85"/>
      <c r="EG42" s="87"/>
      <c r="EK42" s="85"/>
      <c r="EL42" s="86"/>
      <c r="EM42" s="85"/>
      <c r="EN42" s="87"/>
      <c r="ER42" s="85"/>
      <c r="ES42" s="86"/>
      <c r="ET42" s="85"/>
      <c r="EU42" s="87"/>
      <c r="EY42" s="85"/>
      <c r="EZ42" s="86"/>
      <c r="FA42" s="85"/>
      <c r="FB42" s="87"/>
      <c r="FF42" s="85"/>
      <c r="FG42" s="86"/>
      <c r="FH42" s="85"/>
      <c r="FI42" s="87"/>
      <c r="FM42" s="85"/>
      <c r="FN42" s="86"/>
      <c r="FO42" s="85"/>
      <c r="FP42" s="87"/>
      <c r="FT42" s="85"/>
      <c r="FU42" s="86"/>
      <c r="FV42" s="85"/>
      <c r="FW42" s="87"/>
      <c r="GA42" s="85"/>
      <c r="GB42" s="86"/>
      <c r="GC42" s="85"/>
      <c r="GD42" s="87"/>
      <c r="GH42" s="85"/>
      <c r="GI42" s="86"/>
      <c r="GJ42" s="85"/>
      <c r="GK42" s="87"/>
      <c r="GO42" s="85"/>
      <c r="GP42" s="86"/>
      <c r="GQ42" s="85"/>
      <c r="GR42" s="87"/>
      <c r="GV42" s="85"/>
      <c r="GW42" s="86"/>
      <c r="GX42" s="85"/>
      <c r="GY42" s="87"/>
      <c r="HC42" s="85"/>
      <c r="HD42" s="86"/>
      <c r="HE42" s="85"/>
      <c r="HF42" s="87"/>
      <c r="HJ42" s="85"/>
      <c r="HK42" s="86"/>
      <c r="HL42" s="85"/>
      <c r="HM42" s="87"/>
      <c r="HQ42" s="85"/>
      <c r="HR42" s="86"/>
      <c r="HS42" s="85"/>
      <c r="HT42" s="87"/>
      <c r="HX42" s="85"/>
      <c r="HY42" s="86"/>
      <c r="HZ42" s="85"/>
      <c r="IA42" s="87"/>
      <c r="IE42" s="85"/>
      <c r="IF42" s="86"/>
      <c r="IG42" s="85"/>
      <c r="IH42" s="87"/>
      <c r="IL42" s="85"/>
      <c r="IM42" s="86"/>
      <c r="IN42" s="85"/>
      <c r="IO42" s="87"/>
      <c r="IS42" s="85"/>
      <c r="IT42" s="86"/>
      <c r="IU42" s="85"/>
      <c r="IV42" s="87"/>
    </row>
    <row r="43" spans="1:7" ht="33" customHeight="1">
      <c r="A43" s="89" t="s">
        <v>86</v>
      </c>
      <c r="B43" s="48"/>
      <c r="C43" s="48"/>
      <c r="D43" s="49" t="s">
        <v>87</v>
      </c>
      <c r="E43" s="50">
        <f>E44+E47+E68+E76+E78+E81+E57</f>
        <v>17908346</v>
      </c>
      <c r="F43" s="50">
        <f>SUM(F44+F47+F57+F68+F76+F78+F81)</f>
        <v>18864193</v>
      </c>
      <c r="G43" s="51">
        <f>(F43/E43)*100</f>
        <v>105.33743875620898</v>
      </c>
    </row>
    <row r="44" spans="1:7" ht="18" customHeight="1">
      <c r="A44" s="52"/>
      <c r="B44" s="52">
        <v>75601</v>
      </c>
      <c r="C44" s="52"/>
      <c r="D44" s="53" t="s">
        <v>88</v>
      </c>
      <c r="E44" s="54">
        <f>SUM(E45:E46)</f>
        <v>14700</v>
      </c>
      <c r="F44" s="54">
        <f>SUM(F45:F46)</f>
        <v>28328</v>
      </c>
      <c r="G44" s="59">
        <f>(F44/E44)*100</f>
        <v>192.7074829931973</v>
      </c>
    </row>
    <row r="45" spans="1:7" ht="18" customHeight="1">
      <c r="A45" s="52"/>
      <c r="B45" s="56"/>
      <c r="C45" s="56" t="s">
        <v>89</v>
      </c>
      <c r="D45" s="57" t="s">
        <v>90</v>
      </c>
      <c r="E45" s="58">
        <v>14400</v>
      </c>
      <c r="F45" s="58">
        <v>28262</v>
      </c>
      <c r="G45" s="59">
        <f>(F45/E45)*100</f>
        <v>196.26388888888889</v>
      </c>
    </row>
    <row r="46" spans="1:7" ht="18" customHeight="1">
      <c r="A46" s="52"/>
      <c r="B46" s="56"/>
      <c r="C46" s="56" t="s">
        <v>91</v>
      </c>
      <c r="D46" s="57" t="s">
        <v>92</v>
      </c>
      <c r="E46" s="58">
        <v>300</v>
      </c>
      <c r="F46" s="58">
        <v>66</v>
      </c>
      <c r="G46" s="59">
        <f>(F46/E46)*100</f>
        <v>22</v>
      </c>
    </row>
    <row r="47" spans="1:7" ht="32.25" customHeight="1">
      <c r="A47" s="52"/>
      <c r="B47" s="52">
        <v>75615</v>
      </c>
      <c r="C47" s="52"/>
      <c r="D47" s="53" t="s">
        <v>93</v>
      </c>
      <c r="E47" s="54">
        <f>SUM(E48:E56)</f>
        <v>6398760</v>
      </c>
      <c r="F47" s="54">
        <f>SUM(F48:F56)</f>
        <v>6445042</v>
      </c>
      <c r="G47" s="59">
        <f>(F47/E47)*100</f>
        <v>100.7232963886753</v>
      </c>
    </row>
    <row r="48" spans="1:7" ht="18" customHeight="1">
      <c r="A48" s="56"/>
      <c r="B48" s="56"/>
      <c r="C48" s="56" t="s">
        <v>94</v>
      </c>
      <c r="D48" s="57" t="s">
        <v>95</v>
      </c>
      <c r="E48" s="58">
        <v>5888000</v>
      </c>
      <c r="F48" s="58">
        <v>5857403</v>
      </c>
      <c r="G48" s="59">
        <f>(F48/E48)*100</f>
        <v>99.48034986413043</v>
      </c>
    </row>
    <row r="49" spans="1:7" ht="18" customHeight="1">
      <c r="A49" s="56"/>
      <c r="B49" s="56"/>
      <c r="C49" s="56" t="s">
        <v>96</v>
      </c>
      <c r="D49" s="57" t="s">
        <v>97</v>
      </c>
      <c r="E49" s="58">
        <v>110600</v>
      </c>
      <c r="F49" s="58">
        <v>110134</v>
      </c>
      <c r="G49" s="59">
        <f>(F49/E49)*100</f>
        <v>99.57866184448463</v>
      </c>
    </row>
    <row r="50" spans="1:7" ht="18" customHeight="1">
      <c r="A50" s="56"/>
      <c r="B50" s="56"/>
      <c r="C50" s="56" t="s">
        <v>98</v>
      </c>
      <c r="D50" s="57" t="s">
        <v>99</v>
      </c>
      <c r="E50" s="58">
        <v>230400</v>
      </c>
      <c r="F50" s="58">
        <v>239313</v>
      </c>
      <c r="G50" s="59">
        <f>(F50/E50)*100</f>
        <v>103.86848958333333</v>
      </c>
    </row>
    <row r="51" spans="1:7" ht="18" customHeight="1">
      <c r="A51" s="90"/>
      <c r="B51" s="56"/>
      <c r="C51" s="56" t="s">
        <v>100</v>
      </c>
      <c r="D51" s="57" t="s">
        <v>101</v>
      </c>
      <c r="E51" s="58">
        <v>95400</v>
      </c>
      <c r="F51" s="58">
        <v>113365</v>
      </c>
      <c r="G51" s="59">
        <f>(F51/E51)*100</f>
        <v>118.83123689727464</v>
      </c>
    </row>
    <row r="52" spans="1:7" ht="18" customHeight="1">
      <c r="A52" s="91"/>
      <c r="B52" s="92"/>
      <c r="C52" s="92"/>
      <c r="D52" s="74"/>
      <c r="E52" s="75"/>
      <c r="F52" s="75"/>
      <c r="G52" s="93" t="s">
        <v>67</v>
      </c>
    </row>
    <row r="53" spans="1:7" ht="18" customHeight="1">
      <c r="A53" s="90"/>
      <c r="B53" s="56"/>
      <c r="C53" s="56" t="s">
        <v>102</v>
      </c>
      <c r="D53" s="57" t="s">
        <v>103</v>
      </c>
      <c r="E53" s="58">
        <v>62500</v>
      </c>
      <c r="F53" s="58">
        <v>36001</v>
      </c>
      <c r="G53" s="59">
        <f>(F53/E53)*100</f>
        <v>57.6016</v>
      </c>
    </row>
    <row r="54" spans="1:7" ht="18" customHeight="1">
      <c r="A54" s="90"/>
      <c r="B54" s="56"/>
      <c r="C54" s="56" t="s">
        <v>57</v>
      </c>
      <c r="D54" s="57" t="s">
        <v>104</v>
      </c>
      <c r="E54" s="58">
        <v>960</v>
      </c>
      <c r="F54" s="58">
        <v>414</v>
      </c>
      <c r="G54" s="59">
        <f>(F54/E54)*100</f>
        <v>43.125</v>
      </c>
    </row>
    <row r="55" spans="1:7" ht="18" customHeight="1">
      <c r="A55" s="90"/>
      <c r="B55" s="56"/>
      <c r="C55" s="56" t="s">
        <v>91</v>
      </c>
      <c r="D55" s="57" t="s">
        <v>105</v>
      </c>
      <c r="E55" s="58">
        <v>9000</v>
      </c>
      <c r="F55" s="58">
        <v>86515</v>
      </c>
      <c r="G55" s="59">
        <f>(F55/E55)*100</f>
        <v>961.2777777777777</v>
      </c>
    </row>
    <row r="56" spans="1:7" ht="18" customHeight="1">
      <c r="A56" s="90"/>
      <c r="B56" s="56"/>
      <c r="C56" s="56">
        <v>2680</v>
      </c>
      <c r="D56" s="57" t="s">
        <v>106</v>
      </c>
      <c r="E56" s="58">
        <v>1900</v>
      </c>
      <c r="F56" s="58">
        <v>1897</v>
      </c>
      <c r="G56" s="59">
        <f>(F56/E56)*100</f>
        <v>99.8421052631579</v>
      </c>
    </row>
    <row r="57" spans="1:7" ht="32.25" customHeight="1">
      <c r="A57" s="94"/>
      <c r="B57" s="52">
        <v>75616</v>
      </c>
      <c r="C57" s="52"/>
      <c r="D57" s="53" t="s">
        <v>107</v>
      </c>
      <c r="E57" s="54">
        <f>SUM(E58:E67)</f>
        <v>3230850</v>
      </c>
      <c r="F57" s="54">
        <f>SUM(F58:F67)</f>
        <v>3347542</v>
      </c>
      <c r="G57" s="55">
        <f>(F57/E57)*100</f>
        <v>103.61180494297166</v>
      </c>
    </row>
    <row r="58" spans="1:7" ht="18" customHeight="1">
      <c r="A58" s="90"/>
      <c r="B58" s="56"/>
      <c r="C58" s="56" t="s">
        <v>94</v>
      </c>
      <c r="D58" s="57" t="s">
        <v>95</v>
      </c>
      <c r="E58" s="58">
        <v>1565000</v>
      </c>
      <c r="F58" s="58">
        <v>1606913</v>
      </c>
      <c r="G58" s="59">
        <f>(F58/E58)*100</f>
        <v>102.67814696485623</v>
      </c>
    </row>
    <row r="59" spans="1:7" ht="18" customHeight="1">
      <c r="A59" s="90"/>
      <c r="B59" s="56"/>
      <c r="C59" s="56" t="s">
        <v>96</v>
      </c>
      <c r="D59" s="57" t="s">
        <v>97</v>
      </c>
      <c r="E59" s="58">
        <v>604700</v>
      </c>
      <c r="F59" s="58">
        <v>488986</v>
      </c>
      <c r="G59" s="59">
        <f>(F59/E59)*100</f>
        <v>80.8642301967918</v>
      </c>
    </row>
    <row r="60" spans="1:7" ht="18" customHeight="1">
      <c r="A60" s="90"/>
      <c r="B60" s="56"/>
      <c r="C60" s="56" t="s">
        <v>98</v>
      </c>
      <c r="D60" s="57" t="s">
        <v>108</v>
      </c>
      <c r="E60" s="58">
        <v>2750</v>
      </c>
      <c r="F60" s="58">
        <v>2945</v>
      </c>
      <c r="G60" s="59">
        <f>(F60/E60)*100</f>
        <v>107.09090909090908</v>
      </c>
    </row>
    <row r="61" spans="1:7" ht="18" customHeight="1">
      <c r="A61" s="90"/>
      <c r="B61" s="56"/>
      <c r="C61" s="56" t="s">
        <v>100</v>
      </c>
      <c r="D61" s="57" t="s">
        <v>101</v>
      </c>
      <c r="E61" s="58">
        <v>513300</v>
      </c>
      <c r="F61" s="58">
        <v>538877</v>
      </c>
      <c r="G61" s="59">
        <f>(F61/E61)*100</f>
        <v>104.98285602961231</v>
      </c>
    </row>
    <row r="62" spans="1:7" ht="18" customHeight="1">
      <c r="A62" s="90"/>
      <c r="B62" s="56"/>
      <c r="C62" s="56" t="s">
        <v>109</v>
      </c>
      <c r="D62" s="57" t="s">
        <v>110</v>
      </c>
      <c r="E62" s="58">
        <v>30200</v>
      </c>
      <c r="F62" s="58">
        <v>40364</v>
      </c>
      <c r="G62" s="59">
        <f>(F62/E62)*100</f>
        <v>133.65562913907286</v>
      </c>
    </row>
    <row r="63" spans="1:7" ht="18" customHeight="1">
      <c r="A63" s="90"/>
      <c r="B63" s="56"/>
      <c r="C63" s="56" t="s">
        <v>111</v>
      </c>
      <c r="D63" s="57" t="s">
        <v>112</v>
      </c>
      <c r="E63" s="58">
        <v>15800</v>
      </c>
      <c r="F63" s="58">
        <v>13989</v>
      </c>
      <c r="G63" s="59">
        <f>(F63/E63)*100</f>
        <v>88.5379746835443</v>
      </c>
    </row>
    <row r="64" spans="1:7" ht="18" customHeight="1">
      <c r="A64" s="90"/>
      <c r="B64" s="56"/>
      <c r="C64" s="56" t="s">
        <v>113</v>
      </c>
      <c r="D64" s="57" t="s">
        <v>114</v>
      </c>
      <c r="E64" s="58">
        <v>25300</v>
      </c>
      <c r="F64" s="58">
        <v>22373</v>
      </c>
      <c r="G64" s="59">
        <f>(F64/E64)*100</f>
        <v>88.43083003952569</v>
      </c>
    </row>
    <row r="65" spans="1:7" ht="18" customHeight="1">
      <c r="A65" s="56"/>
      <c r="B65" s="56"/>
      <c r="C65" s="56" t="s">
        <v>102</v>
      </c>
      <c r="D65" s="57" t="s">
        <v>103</v>
      </c>
      <c r="E65" s="58">
        <v>439000</v>
      </c>
      <c r="F65" s="58">
        <v>571713</v>
      </c>
      <c r="G65" s="59">
        <f>(F65/E65)*100</f>
        <v>130.23075170842824</v>
      </c>
    </row>
    <row r="66" spans="1:7" ht="18" customHeight="1">
      <c r="A66" s="56"/>
      <c r="B66" s="56"/>
      <c r="C66" s="56" t="s">
        <v>57</v>
      </c>
      <c r="D66" s="57" t="s">
        <v>58</v>
      </c>
      <c r="E66" s="58">
        <v>10800</v>
      </c>
      <c r="F66" s="58">
        <v>13129</v>
      </c>
      <c r="G66" s="59">
        <f>(F66/E66)*100</f>
        <v>121.56481481481482</v>
      </c>
    </row>
    <row r="67" spans="1:7" ht="18" customHeight="1">
      <c r="A67" s="56"/>
      <c r="B67" s="56"/>
      <c r="C67" s="56" t="s">
        <v>91</v>
      </c>
      <c r="D67" s="57" t="s">
        <v>105</v>
      </c>
      <c r="E67" s="58">
        <v>24000</v>
      </c>
      <c r="F67" s="58">
        <v>48253</v>
      </c>
      <c r="G67" s="59">
        <f>(F67/E67)*100</f>
        <v>201.05416666666667</v>
      </c>
    </row>
    <row r="68" spans="1:9" ht="18" customHeight="1">
      <c r="A68" s="52"/>
      <c r="B68" s="52">
        <v>75618</v>
      </c>
      <c r="C68" s="52"/>
      <c r="D68" s="53" t="s">
        <v>115</v>
      </c>
      <c r="E68" s="54">
        <f>SUM(E69:E74)</f>
        <v>668110</v>
      </c>
      <c r="F68" s="54">
        <f>SUM(F69:F75)</f>
        <v>567094</v>
      </c>
      <c r="G68" s="59">
        <f>(F68/E68)*100</f>
        <v>84.8803340767239</v>
      </c>
      <c r="I68" s="31">
        <v>2196</v>
      </c>
    </row>
    <row r="69" spans="1:10" ht="18" customHeight="1">
      <c r="A69" s="56"/>
      <c r="B69" s="56"/>
      <c r="C69" s="56" t="s">
        <v>116</v>
      </c>
      <c r="D69" s="57" t="s">
        <v>117</v>
      </c>
      <c r="E69" s="58">
        <v>99200</v>
      </c>
      <c r="F69" s="58">
        <v>82710</v>
      </c>
      <c r="G69" s="59">
        <f>(F69/E69)*100</f>
        <v>83.37701612903226</v>
      </c>
      <c r="I69" s="95">
        <v>55624</v>
      </c>
      <c r="J69" s="95">
        <v>123</v>
      </c>
    </row>
    <row r="70" spans="1:10" ht="18" customHeight="1">
      <c r="A70" s="56"/>
      <c r="B70" s="56"/>
      <c r="C70" s="56" t="s">
        <v>118</v>
      </c>
      <c r="D70" s="57" t="s">
        <v>119</v>
      </c>
      <c r="E70" s="58">
        <v>152400</v>
      </c>
      <c r="F70" s="58">
        <v>63069</v>
      </c>
      <c r="G70" s="59">
        <f>(F70/E70)*100</f>
        <v>41.38385826771653</v>
      </c>
      <c r="I70" s="95">
        <f>994335+240905</f>
        <v>1235240</v>
      </c>
      <c r="J70" s="95">
        <f>1340.62+4288</f>
        <v>5628.62</v>
      </c>
    </row>
    <row r="71" spans="1:10" ht="18" customHeight="1">
      <c r="A71" s="56"/>
      <c r="B71" s="56"/>
      <c r="C71" s="56" t="s">
        <v>120</v>
      </c>
      <c r="D71" s="57" t="s">
        <v>121</v>
      </c>
      <c r="E71" s="58">
        <v>310788</v>
      </c>
      <c r="F71" s="58">
        <v>310787</v>
      </c>
      <c r="G71" s="59">
        <f>(F71/E71)*100</f>
        <v>99.99967823725497</v>
      </c>
      <c r="I71" s="95">
        <f>350805+5391</f>
        <v>356196</v>
      </c>
      <c r="J71" s="95">
        <v>273</v>
      </c>
    </row>
    <row r="72" spans="1:10" ht="18" customHeight="1">
      <c r="A72" s="56"/>
      <c r="B72" s="56"/>
      <c r="C72" s="56" t="s">
        <v>122</v>
      </c>
      <c r="D72" s="57" t="s">
        <v>123</v>
      </c>
      <c r="E72" s="58">
        <v>70000</v>
      </c>
      <c r="F72" s="58">
        <v>68707</v>
      </c>
      <c r="G72" s="59">
        <f>(F72/E72)*100</f>
        <v>98.15285714285714</v>
      </c>
      <c r="I72" s="95">
        <v>1421</v>
      </c>
      <c r="J72" s="95"/>
    </row>
    <row r="73" spans="1:10" ht="18" customHeight="1">
      <c r="A73" s="56"/>
      <c r="B73" s="56"/>
      <c r="C73" s="56" t="s">
        <v>124</v>
      </c>
      <c r="D73" s="57" t="s">
        <v>125</v>
      </c>
      <c r="E73" s="58">
        <v>20022</v>
      </c>
      <c r="F73" s="58">
        <v>22947</v>
      </c>
      <c r="G73" s="59">
        <f>(F73/E73)*100</f>
        <v>114.60893017680552</v>
      </c>
      <c r="I73" s="95">
        <f>24+104621</f>
        <v>104645</v>
      </c>
      <c r="J73" s="95"/>
    </row>
    <row r="74" spans="1:10" ht="18" customHeight="1">
      <c r="A74" s="56"/>
      <c r="B74" s="56"/>
      <c r="C74" s="56" t="s">
        <v>57</v>
      </c>
      <c r="D74" s="57" t="s">
        <v>126</v>
      </c>
      <c r="E74" s="58">
        <v>15700</v>
      </c>
      <c r="F74" s="58">
        <v>18723</v>
      </c>
      <c r="G74" s="59">
        <f>(F74/E74)*100</f>
        <v>119.25477707006368</v>
      </c>
      <c r="I74" s="96">
        <v>37</v>
      </c>
      <c r="J74" s="95">
        <v>408</v>
      </c>
    </row>
    <row r="75" spans="1:10" ht="18" customHeight="1">
      <c r="A75" s="56"/>
      <c r="B75" s="56"/>
      <c r="C75" s="56" t="s">
        <v>127</v>
      </c>
      <c r="D75" s="57" t="s">
        <v>128</v>
      </c>
      <c r="E75" s="58">
        <v>0</v>
      </c>
      <c r="F75" s="58">
        <v>151</v>
      </c>
      <c r="G75" s="59"/>
      <c r="I75" s="95">
        <v>635</v>
      </c>
      <c r="J75" s="95"/>
    </row>
    <row r="76" spans="1:10" s="68" customFormat="1" ht="18" customHeight="1">
      <c r="A76" s="52"/>
      <c r="B76" s="52">
        <v>75619</v>
      </c>
      <c r="C76" s="52"/>
      <c r="D76" s="53" t="s">
        <v>129</v>
      </c>
      <c r="E76" s="54">
        <f>SUM(E77)</f>
        <v>700</v>
      </c>
      <c r="F76" s="54">
        <f>SUM(F77)</f>
        <v>739</v>
      </c>
      <c r="G76" s="55">
        <f>(F76/E76)*100</f>
        <v>105.57142857142856</v>
      </c>
      <c r="I76" s="96">
        <f>383.36</f>
        <v>383.36</v>
      </c>
      <c r="J76" s="96">
        <f>9178.52+127.26</f>
        <v>9305.78</v>
      </c>
    </row>
    <row r="77" spans="1:10" ht="18" customHeight="1">
      <c r="A77" s="56"/>
      <c r="B77" s="56"/>
      <c r="C77" s="56" t="s">
        <v>130</v>
      </c>
      <c r="D77" s="57" t="s">
        <v>131</v>
      </c>
      <c r="E77" s="58">
        <v>700</v>
      </c>
      <c r="F77" s="58">
        <v>739</v>
      </c>
      <c r="G77" s="59">
        <f>(F77/E77)*100</f>
        <v>105.57142857142856</v>
      </c>
      <c r="I77" s="95">
        <f>SUM(I68:I76)</f>
        <v>1756377.36</v>
      </c>
      <c r="J77" s="95">
        <f>SUM(J69:J76)</f>
        <v>15738.400000000001</v>
      </c>
    </row>
    <row r="78" spans="1:10" ht="18" customHeight="1">
      <c r="A78" s="52"/>
      <c r="B78" s="52">
        <v>75621</v>
      </c>
      <c r="C78" s="52"/>
      <c r="D78" s="53" t="s">
        <v>132</v>
      </c>
      <c r="E78" s="54">
        <f>E79+E80</f>
        <v>7594986</v>
      </c>
      <c r="F78" s="54">
        <f>F79+F80</f>
        <v>8475178</v>
      </c>
      <c r="G78" s="55">
        <f>(F78/E78)*100</f>
        <v>111.5891194532814</v>
      </c>
      <c r="I78" s="95"/>
      <c r="J78" s="95"/>
    </row>
    <row r="79" spans="1:7" ht="18" customHeight="1">
      <c r="A79" s="56"/>
      <c r="B79" s="56"/>
      <c r="C79" s="56" t="s">
        <v>133</v>
      </c>
      <c r="D79" s="57" t="s">
        <v>134</v>
      </c>
      <c r="E79" s="58">
        <v>7346486</v>
      </c>
      <c r="F79" s="58">
        <v>8148150</v>
      </c>
      <c r="G79" s="59">
        <f>(F79/E79)*100</f>
        <v>110.91221027304753</v>
      </c>
    </row>
    <row r="80" spans="1:10" ht="18" customHeight="1">
      <c r="A80" s="56"/>
      <c r="B80" s="56"/>
      <c r="C80" s="56" t="s">
        <v>135</v>
      </c>
      <c r="D80" s="57" t="s">
        <v>136</v>
      </c>
      <c r="E80" s="58">
        <v>248500</v>
      </c>
      <c r="F80" s="58">
        <v>327028</v>
      </c>
      <c r="G80" s="59">
        <f>(F80/E80)*100</f>
        <v>131.60080482897385</v>
      </c>
      <c r="I80" s="95">
        <v>55623.95</v>
      </c>
      <c r="J80" s="95">
        <v>123.15</v>
      </c>
    </row>
    <row r="81" spans="1:10" ht="18" customHeight="1">
      <c r="A81" s="52"/>
      <c r="B81" s="52">
        <v>75624</v>
      </c>
      <c r="C81" s="52"/>
      <c r="D81" s="53" t="s">
        <v>137</v>
      </c>
      <c r="E81" s="65">
        <f>SUM(E82)</f>
        <v>240</v>
      </c>
      <c r="F81" s="65">
        <f>SUM(F82)</f>
        <v>270</v>
      </c>
      <c r="G81" s="55">
        <f>(F81/E81)*100</f>
        <v>112.5</v>
      </c>
      <c r="I81" s="95">
        <v>999750.8</v>
      </c>
      <c r="J81" s="95">
        <v>4415.26</v>
      </c>
    </row>
    <row r="82" spans="1:10" ht="18" customHeight="1">
      <c r="A82" s="56"/>
      <c r="B82" s="56"/>
      <c r="C82" s="56" t="s">
        <v>138</v>
      </c>
      <c r="D82" s="57" t="s">
        <v>139</v>
      </c>
      <c r="E82" s="58">
        <v>240</v>
      </c>
      <c r="F82" s="58">
        <v>270</v>
      </c>
      <c r="G82" s="59">
        <f>(F82/E82)*100</f>
        <v>112.5</v>
      </c>
      <c r="I82" s="95">
        <v>700369.59</v>
      </c>
      <c r="J82" s="95">
        <v>11200.54</v>
      </c>
    </row>
    <row r="83" spans="1:10" ht="18" customHeight="1">
      <c r="A83" s="92"/>
      <c r="B83" s="92"/>
      <c r="C83" s="92"/>
      <c r="D83" s="74"/>
      <c r="E83" s="75"/>
      <c r="F83" s="75"/>
      <c r="G83" s="93" t="s">
        <v>67</v>
      </c>
      <c r="I83" s="95"/>
      <c r="J83" s="95"/>
    </row>
    <row r="84" spans="1:10" ht="18" customHeight="1">
      <c r="A84" s="48">
        <v>758</v>
      </c>
      <c r="B84" s="48"/>
      <c r="C84" s="48"/>
      <c r="D84" s="49" t="s">
        <v>140</v>
      </c>
      <c r="E84" s="50">
        <f>SUM(E85+E87+E89+E91)</f>
        <v>10371810</v>
      </c>
      <c r="F84" s="50">
        <f>SUM(F85+F87+F89+F91)</f>
        <v>10426542</v>
      </c>
      <c r="G84" s="51">
        <f>(F84/E84)*100</f>
        <v>100.52769960113037</v>
      </c>
      <c r="I84" s="95">
        <v>635.4</v>
      </c>
      <c r="J84" s="95"/>
    </row>
    <row r="85" spans="1:10" ht="18" customHeight="1">
      <c r="A85" s="52"/>
      <c r="B85" s="52">
        <v>75801</v>
      </c>
      <c r="C85" s="52"/>
      <c r="D85" s="53" t="s">
        <v>141</v>
      </c>
      <c r="E85" s="54">
        <f>E86</f>
        <v>8597239</v>
      </c>
      <c r="F85" s="54">
        <f>F86</f>
        <v>8597239</v>
      </c>
      <c r="G85" s="59">
        <f>(F85/E85)*100</f>
        <v>100</v>
      </c>
      <c r="I85" s="95">
        <f>SUM(I80:I84)</f>
        <v>1756379.74</v>
      </c>
      <c r="J85" s="95">
        <f>SUM(J80:J84)</f>
        <v>15738.95</v>
      </c>
    </row>
    <row r="86" spans="1:9" ht="18" customHeight="1">
      <c r="A86" s="52"/>
      <c r="B86" s="56"/>
      <c r="C86" s="56">
        <v>2920</v>
      </c>
      <c r="D86" s="57" t="s">
        <v>142</v>
      </c>
      <c r="E86" s="58">
        <v>8597239</v>
      </c>
      <c r="F86" s="58">
        <v>8597239</v>
      </c>
      <c r="G86" s="59">
        <f>(F86/E86)*100</f>
        <v>100</v>
      </c>
      <c r="I86" s="31">
        <f>I85-I77</f>
        <v>2.3799999998882413</v>
      </c>
    </row>
    <row r="87" spans="1:7" ht="18" customHeight="1">
      <c r="A87" s="52"/>
      <c r="B87" s="52">
        <v>75807</v>
      </c>
      <c r="C87" s="52"/>
      <c r="D87" s="53" t="s">
        <v>143</v>
      </c>
      <c r="E87" s="54">
        <f>E88</f>
        <v>1256381</v>
      </c>
      <c r="F87" s="54">
        <f>F88</f>
        <v>1256381</v>
      </c>
      <c r="G87" s="59">
        <f>(F87/E87)*100</f>
        <v>100</v>
      </c>
    </row>
    <row r="88" spans="1:7" ht="18" customHeight="1">
      <c r="A88" s="52"/>
      <c r="B88" s="56"/>
      <c r="C88" s="56">
        <v>2920</v>
      </c>
      <c r="D88" s="57" t="s">
        <v>142</v>
      </c>
      <c r="E88" s="58">
        <v>1256381</v>
      </c>
      <c r="F88" s="58">
        <v>1256381</v>
      </c>
      <c r="G88" s="59">
        <f>(F88/E88)*100</f>
        <v>100</v>
      </c>
    </row>
    <row r="89" spans="1:7" ht="18" customHeight="1">
      <c r="A89" s="52"/>
      <c r="B89" s="63" t="s">
        <v>144</v>
      </c>
      <c r="C89" s="56"/>
      <c r="D89" s="66" t="s">
        <v>137</v>
      </c>
      <c r="E89" s="65">
        <f>SUM(E90)</f>
        <v>2137</v>
      </c>
      <c r="F89" s="65">
        <f>SUM(F90)</f>
        <v>56869</v>
      </c>
      <c r="G89" s="59">
        <f>(F89/E89)*100</f>
        <v>2661.160505381376</v>
      </c>
    </row>
    <row r="90" spans="1:7" ht="18" customHeight="1">
      <c r="A90" s="52"/>
      <c r="B90" s="56"/>
      <c r="C90" s="56" t="s">
        <v>130</v>
      </c>
      <c r="D90" s="57" t="s">
        <v>84</v>
      </c>
      <c r="E90" s="58">
        <v>2137</v>
      </c>
      <c r="F90" s="58">
        <v>56869</v>
      </c>
      <c r="G90" s="59">
        <f>(F90/E90)*100</f>
        <v>2661.160505381376</v>
      </c>
    </row>
    <row r="91" spans="1:7" ht="18" customHeight="1">
      <c r="A91" s="52"/>
      <c r="B91" s="52">
        <v>75831</v>
      </c>
      <c r="C91" s="52"/>
      <c r="D91" s="53" t="s">
        <v>145</v>
      </c>
      <c r="E91" s="54">
        <f>E92</f>
        <v>516053</v>
      </c>
      <c r="F91" s="54">
        <f>F92</f>
        <v>516053</v>
      </c>
      <c r="G91" s="59">
        <f>(F91/E91)*100</f>
        <v>100</v>
      </c>
    </row>
    <row r="92" spans="1:7" ht="18" customHeight="1">
      <c r="A92" s="52"/>
      <c r="B92" s="56"/>
      <c r="C92" s="56">
        <v>2920</v>
      </c>
      <c r="D92" s="57" t="s">
        <v>142</v>
      </c>
      <c r="E92" s="58">
        <v>516053</v>
      </c>
      <c r="F92" s="58">
        <v>516053</v>
      </c>
      <c r="G92" s="59">
        <f>(F92/E92)*100</f>
        <v>100</v>
      </c>
    </row>
    <row r="93" spans="1:7" ht="18" customHeight="1">
      <c r="A93" s="48">
        <v>801</v>
      </c>
      <c r="B93" s="48"/>
      <c r="C93" s="48"/>
      <c r="D93" s="49" t="s">
        <v>146</v>
      </c>
      <c r="E93" s="50">
        <f>SUM(E94+E113+E124+E126+E129+E135)</f>
        <v>751099</v>
      </c>
      <c r="F93" s="50">
        <f>SUM(F94+F113+F124+F126+F129+F135)</f>
        <v>702283</v>
      </c>
      <c r="G93" s="51">
        <f>(F93/E93)*100</f>
        <v>93.50072360634218</v>
      </c>
    </row>
    <row r="94" spans="1:7" ht="18" customHeight="1">
      <c r="A94" s="52"/>
      <c r="B94" s="52">
        <v>80101</v>
      </c>
      <c r="C94" s="52"/>
      <c r="D94" s="53" t="s">
        <v>147</v>
      </c>
      <c r="E94" s="54">
        <f>SUM(E95+E99+E103+E107+E108)</f>
        <v>93464</v>
      </c>
      <c r="F94" s="54">
        <f>SUM(F95+F99+F103+F107+F108)</f>
        <v>88770</v>
      </c>
      <c r="G94" s="59">
        <f>(F94/E94)*100</f>
        <v>94.97774544209535</v>
      </c>
    </row>
    <row r="95" spans="1:7" ht="42" customHeight="1">
      <c r="A95" s="90"/>
      <c r="B95" s="56"/>
      <c r="C95" s="56" t="s">
        <v>43</v>
      </c>
      <c r="D95" s="57" t="s">
        <v>148</v>
      </c>
      <c r="E95" s="58">
        <f>SUM(E96:E98)</f>
        <v>22600</v>
      </c>
      <c r="F95" s="58">
        <f>SUM(F96:F98)</f>
        <v>22765</v>
      </c>
      <c r="G95" s="59">
        <f>(F95/E95)*100</f>
        <v>100.73008849557523</v>
      </c>
    </row>
    <row r="96" spans="1:7" ht="18" customHeight="1">
      <c r="A96" s="90"/>
      <c r="B96" s="56"/>
      <c r="C96" s="56"/>
      <c r="D96" s="57" t="s">
        <v>149</v>
      </c>
      <c r="E96" s="58">
        <v>8000</v>
      </c>
      <c r="F96" s="58">
        <v>12543</v>
      </c>
      <c r="G96" s="59">
        <f>(F96/E96)*100</f>
        <v>156.7875</v>
      </c>
    </row>
    <row r="97" spans="1:7" ht="18" customHeight="1">
      <c r="A97" s="90"/>
      <c r="B97" s="56"/>
      <c r="C97" s="56"/>
      <c r="D97" s="57" t="s">
        <v>150</v>
      </c>
      <c r="E97" s="58">
        <v>8000</v>
      </c>
      <c r="F97" s="58">
        <v>6180</v>
      </c>
      <c r="G97" s="59">
        <f>(F97/E97)*100</f>
        <v>77.25</v>
      </c>
    </row>
    <row r="98" spans="1:7" ht="18" customHeight="1">
      <c r="A98" s="90"/>
      <c r="B98" s="56"/>
      <c r="C98" s="56"/>
      <c r="D98" s="57" t="s">
        <v>151</v>
      </c>
      <c r="E98" s="58">
        <v>6600</v>
      </c>
      <c r="F98" s="58">
        <v>4042</v>
      </c>
      <c r="G98" s="59">
        <f>(F98/E98)*100</f>
        <v>61.24242424242424</v>
      </c>
    </row>
    <row r="99" spans="1:7" ht="18" customHeight="1">
      <c r="A99" s="56"/>
      <c r="B99" s="56"/>
      <c r="C99" s="56" t="s">
        <v>76</v>
      </c>
      <c r="D99" s="57" t="s">
        <v>77</v>
      </c>
      <c r="E99" s="58">
        <f>SUM(E100:E102)</f>
        <v>50</v>
      </c>
      <c r="F99" s="58">
        <f>F102</f>
        <v>0</v>
      </c>
      <c r="G99" s="59">
        <f>(F99/E99)*100</f>
        <v>0</v>
      </c>
    </row>
    <row r="100" spans="1:7" ht="18" customHeight="1">
      <c r="A100" s="56"/>
      <c r="B100" s="56"/>
      <c r="C100" s="56"/>
      <c r="D100" s="57" t="s">
        <v>149</v>
      </c>
      <c r="E100" s="58">
        <v>20</v>
      </c>
      <c r="F100" s="58">
        <v>0</v>
      </c>
      <c r="G100" s="59">
        <f>(F100/E100)*100</f>
        <v>0</v>
      </c>
    </row>
    <row r="101" spans="1:7" ht="18" customHeight="1">
      <c r="A101" s="56"/>
      <c r="B101" s="56"/>
      <c r="C101" s="56"/>
      <c r="D101" s="57" t="s">
        <v>150</v>
      </c>
      <c r="E101" s="58">
        <v>20</v>
      </c>
      <c r="F101" s="58">
        <v>0</v>
      </c>
      <c r="G101" s="59">
        <f>(F101/E101)*100</f>
        <v>0</v>
      </c>
    </row>
    <row r="102" spans="1:7" ht="18" customHeight="1">
      <c r="A102" s="56"/>
      <c r="B102" s="56"/>
      <c r="C102" s="56"/>
      <c r="D102" s="57" t="s">
        <v>151</v>
      </c>
      <c r="E102" s="58">
        <v>10</v>
      </c>
      <c r="F102" s="58">
        <v>0</v>
      </c>
      <c r="G102" s="59">
        <f>(F102/E102)*100</f>
        <v>0</v>
      </c>
    </row>
    <row r="103" spans="1:7" ht="18" customHeight="1">
      <c r="A103" s="56"/>
      <c r="B103" s="56"/>
      <c r="C103" s="56" t="s">
        <v>152</v>
      </c>
      <c r="D103" s="57" t="s">
        <v>153</v>
      </c>
      <c r="E103" s="58">
        <f>SUM(E104:E106)</f>
        <v>2500</v>
      </c>
      <c r="F103" s="58">
        <f>SUM(F104:F106)</f>
        <v>4262</v>
      </c>
      <c r="G103" s="59">
        <f>(F103/E103)*100</f>
        <v>170.48000000000002</v>
      </c>
    </row>
    <row r="104" spans="1:7" ht="18" customHeight="1">
      <c r="A104" s="56"/>
      <c r="B104" s="56"/>
      <c r="C104" s="56"/>
      <c r="D104" s="57" t="s">
        <v>149</v>
      </c>
      <c r="E104" s="58">
        <v>1100</v>
      </c>
      <c r="F104" s="58">
        <v>4057</v>
      </c>
      <c r="G104" s="59">
        <f>(F104/E104)*100</f>
        <v>368.8181818181818</v>
      </c>
    </row>
    <row r="105" spans="1:7" ht="18" customHeight="1">
      <c r="A105" s="56"/>
      <c r="B105" s="56"/>
      <c r="C105" s="56"/>
      <c r="D105" s="57" t="s">
        <v>150</v>
      </c>
      <c r="E105" s="58">
        <v>1100</v>
      </c>
      <c r="F105" s="58">
        <v>205</v>
      </c>
      <c r="G105" s="59">
        <f>(F105/E105)*100</f>
        <v>18.636363636363637</v>
      </c>
    </row>
    <row r="106" spans="1:7" ht="18" customHeight="1">
      <c r="A106" s="56"/>
      <c r="B106" s="56"/>
      <c r="C106" s="56"/>
      <c r="D106" s="57" t="s">
        <v>151</v>
      </c>
      <c r="E106" s="58">
        <v>300</v>
      </c>
      <c r="F106" s="58">
        <v>0</v>
      </c>
      <c r="G106" s="59">
        <f>(F106/E106)*100</f>
        <v>0</v>
      </c>
    </row>
    <row r="107" spans="1:7" ht="18" customHeight="1">
      <c r="A107" s="56"/>
      <c r="B107" s="56"/>
      <c r="C107" s="56" t="s">
        <v>154</v>
      </c>
      <c r="D107" s="57" t="s">
        <v>155</v>
      </c>
      <c r="E107" s="58">
        <v>13160</v>
      </c>
      <c r="F107" s="58">
        <v>13160</v>
      </c>
      <c r="G107" s="59">
        <f>(F107/E107)*100</f>
        <v>100</v>
      </c>
    </row>
    <row r="108" spans="1:256" s="99" customFormat="1" ht="25.5" customHeight="1">
      <c r="A108" s="97"/>
      <c r="B108" s="97"/>
      <c r="C108" s="97">
        <v>2707</v>
      </c>
      <c r="D108" s="83" t="s">
        <v>156</v>
      </c>
      <c r="E108" s="98">
        <v>55154</v>
      </c>
      <c r="F108" s="98">
        <v>48583</v>
      </c>
      <c r="G108" s="59">
        <f>(F108/E108)*100</f>
        <v>88.0860862312797</v>
      </c>
      <c r="K108" s="100"/>
      <c r="L108" s="101"/>
      <c r="M108" s="101"/>
      <c r="N108" s="101"/>
      <c r="R108" s="100"/>
      <c r="S108" s="101"/>
      <c r="T108" s="101"/>
      <c r="U108" s="101"/>
      <c r="Y108" s="100"/>
      <c r="Z108" s="101"/>
      <c r="AA108" s="101"/>
      <c r="AB108" s="101"/>
      <c r="AF108" s="100"/>
      <c r="AG108" s="101"/>
      <c r="AH108" s="101"/>
      <c r="AI108" s="101"/>
      <c r="AM108" s="100"/>
      <c r="AN108" s="101"/>
      <c r="AO108" s="101"/>
      <c r="AP108" s="101"/>
      <c r="AT108" s="100"/>
      <c r="AU108" s="101"/>
      <c r="AV108" s="101"/>
      <c r="AW108" s="101"/>
      <c r="BA108" s="100"/>
      <c r="BB108" s="101"/>
      <c r="BC108" s="101"/>
      <c r="BD108" s="101"/>
      <c r="BH108" s="100"/>
      <c r="BI108" s="101"/>
      <c r="BJ108" s="101"/>
      <c r="BK108" s="101"/>
      <c r="BO108" s="100"/>
      <c r="BP108" s="101"/>
      <c r="BQ108" s="101"/>
      <c r="BR108" s="101"/>
      <c r="BV108" s="100"/>
      <c r="BW108" s="101"/>
      <c r="BX108" s="101"/>
      <c r="BY108" s="101"/>
      <c r="CC108" s="100"/>
      <c r="CD108" s="101"/>
      <c r="CE108" s="101"/>
      <c r="CF108" s="101"/>
      <c r="CJ108" s="100"/>
      <c r="CK108" s="101"/>
      <c r="CL108" s="101"/>
      <c r="CM108" s="101"/>
      <c r="CQ108" s="100"/>
      <c r="CR108" s="101"/>
      <c r="CS108" s="101"/>
      <c r="CT108" s="101"/>
      <c r="CX108" s="100"/>
      <c r="CY108" s="101"/>
      <c r="CZ108" s="101"/>
      <c r="DA108" s="101"/>
      <c r="DE108" s="100"/>
      <c r="DF108" s="101"/>
      <c r="DG108" s="101"/>
      <c r="DH108" s="101"/>
      <c r="DL108" s="100"/>
      <c r="DM108" s="101"/>
      <c r="DN108" s="101"/>
      <c r="DO108" s="101"/>
      <c r="DS108" s="100"/>
      <c r="DT108" s="101"/>
      <c r="DU108" s="101"/>
      <c r="DV108" s="101"/>
      <c r="DZ108" s="100"/>
      <c r="EA108" s="101"/>
      <c r="EB108" s="101"/>
      <c r="EC108" s="101"/>
      <c r="EG108" s="100"/>
      <c r="EH108" s="101"/>
      <c r="EI108" s="101"/>
      <c r="EJ108" s="101"/>
      <c r="EN108" s="100"/>
      <c r="EO108" s="101"/>
      <c r="EP108" s="101"/>
      <c r="EQ108" s="101"/>
      <c r="EU108" s="100"/>
      <c r="EV108" s="101"/>
      <c r="EW108" s="101"/>
      <c r="EX108" s="101"/>
      <c r="FB108" s="100"/>
      <c r="FC108" s="101"/>
      <c r="FD108" s="101"/>
      <c r="FE108" s="101"/>
      <c r="FI108" s="100"/>
      <c r="FJ108" s="101"/>
      <c r="FK108" s="101"/>
      <c r="FL108" s="101"/>
      <c r="FP108" s="100"/>
      <c r="FQ108" s="101"/>
      <c r="FR108" s="101"/>
      <c r="FS108" s="101"/>
      <c r="FW108" s="100"/>
      <c r="FX108" s="101"/>
      <c r="FY108" s="101"/>
      <c r="FZ108" s="101"/>
      <c r="GD108" s="100"/>
      <c r="GE108" s="101"/>
      <c r="GF108" s="101"/>
      <c r="GG108" s="101"/>
      <c r="GK108" s="100"/>
      <c r="GL108" s="101"/>
      <c r="GM108" s="101"/>
      <c r="GN108" s="101"/>
      <c r="GR108" s="100"/>
      <c r="GS108" s="101"/>
      <c r="GT108" s="101"/>
      <c r="GU108" s="101"/>
      <c r="GY108" s="100"/>
      <c r="GZ108" s="101"/>
      <c r="HA108" s="101"/>
      <c r="HB108" s="101"/>
      <c r="HF108" s="100"/>
      <c r="HG108" s="101"/>
      <c r="HH108" s="101"/>
      <c r="HI108" s="101"/>
      <c r="HM108" s="100"/>
      <c r="HN108" s="101"/>
      <c r="HO108" s="101"/>
      <c r="HP108" s="101"/>
      <c r="HT108" s="100"/>
      <c r="HU108" s="101"/>
      <c r="HV108" s="101"/>
      <c r="HW108" s="101"/>
      <c r="IA108" s="100"/>
      <c r="IB108" s="101"/>
      <c r="IC108" s="101"/>
      <c r="ID108" s="101"/>
      <c r="IH108" s="100"/>
      <c r="II108" s="101"/>
      <c r="IJ108" s="101"/>
      <c r="IK108" s="101"/>
      <c r="IO108" s="100"/>
      <c r="IP108" s="101"/>
      <c r="IQ108" s="101"/>
      <c r="IR108" s="101"/>
      <c r="IV108" s="100"/>
    </row>
    <row r="109" spans="4:256" s="99" customFormat="1" ht="25.5" customHeight="1">
      <c r="D109" s="100"/>
      <c r="E109" s="101"/>
      <c r="F109" s="101"/>
      <c r="G109" s="93"/>
      <c r="K109" s="100"/>
      <c r="L109" s="101"/>
      <c r="M109" s="101"/>
      <c r="N109" s="101"/>
      <c r="R109" s="100"/>
      <c r="S109" s="101"/>
      <c r="T109" s="101"/>
      <c r="U109" s="101"/>
      <c r="Y109" s="100"/>
      <c r="Z109" s="101"/>
      <c r="AA109" s="101"/>
      <c r="AB109" s="101"/>
      <c r="AF109" s="100"/>
      <c r="AG109" s="101"/>
      <c r="AH109" s="101"/>
      <c r="AI109" s="101"/>
      <c r="AM109" s="100"/>
      <c r="AN109" s="101"/>
      <c r="AO109" s="101"/>
      <c r="AP109" s="101"/>
      <c r="AT109" s="100"/>
      <c r="AU109" s="101"/>
      <c r="AV109" s="101"/>
      <c r="AW109" s="101"/>
      <c r="BA109" s="100"/>
      <c r="BB109" s="101"/>
      <c r="BC109" s="101"/>
      <c r="BD109" s="101"/>
      <c r="BH109" s="100"/>
      <c r="BI109" s="101"/>
      <c r="BJ109" s="101"/>
      <c r="BK109" s="101"/>
      <c r="BO109" s="100"/>
      <c r="BP109" s="101"/>
      <c r="BQ109" s="101"/>
      <c r="BR109" s="101"/>
      <c r="BV109" s="100"/>
      <c r="BW109" s="101"/>
      <c r="BX109" s="101"/>
      <c r="BY109" s="101"/>
      <c r="CC109" s="100"/>
      <c r="CD109" s="101"/>
      <c r="CE109" s="101"/>
      <c r="CF109" s="101"/>
      <c r="CJ109" s="100"/>
      <c r="CK109" s="101"/>
      <c r="CL109" s="101"/>
      <c r="CM109" s="101"/>
      <c r="CQ109" s="100"/>
      <c r="CR109" s="101"/>
      <c r="CS109" s="101"/>
      <c r="CT109" s="101"/>
      <c r="CX109" s="100"/>
      <c r="CY109" s="101"/>
      <c r="CZ109" s="101"/>
      <c r="DA109" s="101"/>
      <c r="DE109" s="100"/>
      <c r="DF109" s="101"/>
      <c r="DG109" s="101"/>
      <c r="DH109" s="101"/>
      <c r="DL109" s="100"/>
      <c r="DM109" s="101"/>
      <c r="DN109" s="101"/>
      <c r="DO109" s="101"/>
      <c r="DS109" s="100"/>
      <c r="DT109" s="101"/>
      <c r="DU109" s="101"/>
      <c r="DV109" s="101"/>
      <c r="DZ109" s="100"/>
      <c r="EA109" s="101"/>
      <c r="EB109" s="101"/>
      <c r="EC109" s="101"/>
      <c r="EG109" s="100"/>
      <c r="EH109" s="101"/>
      <c r="EI109" s="101"/>
      <c r="EJ109" s="101"/>
      <c r="EN109" s="100"/>
      <c r="EO109" s="101"/>
      <c r="EP109" s="101"/>
      <c r="EQ109" s="101"/>
      <c r="EU109" s="100"/>
      <c r="EV109" s="101"/>
      <c r="EW109" s="101"/>
      <c r="EX109" s="101"/>
      <c r="FB109" s="100"/>
      <c r="FC109" s="101"/>
      <c r="FD109" s="101"/>
      <c r="FE109" s="101"/>
      <c r="FI109" s="100"/>
      <c r="FJ109" s="101"/>
      <c r="FK109" s="101"/>
      <c r="FL109" s="101"/>
      <c r="FP109" s="100"/>
      <c r="FQ109" s="101"/>
      <c r="FR109" s="101"/>
      <c r="FS109" s="101"/>
      <c r="FW109" s="100"/>
      <c r="FX109" s="101"/>
      <c r="FY109" s="101"/>
      <c r="FZ109" s="101"/>
      <c r="GD109" s="100"/>
      <c r="GE109" s="101"/>
      <c r="GF109" s="101"/>
      <c r="GG109" s="101"/>
      <c r="GK109" s="100"/>
      <c r="GL109" s="101"/>
      <c r="GM109" s="101"/>
      <c r="GN109" s="101"/>
      <c r="GR109" s="100"/>
      <c r="GS109" s="101"/>
      <c r="GT109" s="101"/>
      <c r="GU109" s="101"/>
      <c r="GY109" s="100"/>
      <c r="GZ109" s="101"/>
      <c r="HA109" s="101"/>
      <c r="HB109" s="101"/>
      <c r="HF109" s="100"/>
      <c r="HG109" s="101"/>
      <c r="HH109" s="101"/>
      <c r="HI109" s="101"/>
      <c r="HM109" s="100"/>
      <c r="HN109" s="101"/>
      <c r="HO109" s="101"/>
      <c r="HP109" s="101"/>
      <c r="HT109" s="100"/>
      <c r="HU109" s="101"/>
      <c r="HV109" s="101"/>
      <c r="HW109" s="101"/>
      <c r="IA109" s="100"/>
      <c r="IB109" s="101"/>
      <c r="IC109" s="101"/>
      <c r="ID109" s="101"/>
      <c r="IH109" s="100"/>
      <c r="II109" s="101"/>
      <c r="IJ109" s="101"/>
      <c r="IK109" s="101"/>
      <c r="IO109" s="100"/>
      <c r="IP109" s="101"/>
      <c r="IQ109" s="101"/>
      <c r="IR109" s="101"/>
      <c r="IV109" s="100"/>
    </row>
    <row r="110" spans="4:256" s="99" customFormat="1" ht="25.5" customHeight="1">
      <c r="D110" s="100"/>
      <c r="E110" s="101"/>
      <c r="F110" s="101"/>
      <c r="G110" s="93"/>
      <c r="K110" s="100"/>
      <c r="L110" s="101"/>
      <c r="M110" s="101"/>
      <c r="N110" s="101"/>
      <c r="R110" s="100"/>
      <c r="S110" s="101"/>
      <c r="T110" s="101"/>
      <c r="U110" s="101"/>
      <c r="Y110" s="100"/>
      <c r="Z110" s="101"/>
      <c r="AA110" s="101"/>
      <c r="AB110" s="101"/>
      <c r="AF110" s="100"/>
      <c r="AG110" s="101"/>
      <c r="AH110" s="101"/>
      <c r="AI110" s="101"/>
      <c r="AM110" s="100"/>
      <c r="AN110" s="101"/>
      <c r="AO110" s="101"/>
      <c r="AP110" s="101"/>
      <c r="AT110" s="100"/>
      <c r="AU110" s="101"/>
      <c r="AV110" s="101"/>
      <c r="AW110" s="101"/>
      <c r="BA110" s="100"/>
      <c r="BB110" s="101"/>
      <c r="BC110" s="101"/>
      <c r="BD110" s="101"/>
      <c r="BH110" s="100"/>
      <c r="BI110" s="101"/>
      <c r="BJ110" s="101"/>
      <c r="BK110" s="101"/>
      <c r="BO110" s="100"/>
      <c r="BP110" s="101"/>
      <c r="BQ110" s="101"/>
      <c r="BR110" s="101"/>
      <c r="BV110" s="100"/>
      <c r="BW110" s="101"/>
      <c r="BX110" s="101"/>
      <c r="BY110" s="101"/>
      <c r="CC110" s="100"/>
      <c r="CD110" s="101"/>
      <c r="CE110" s="101"/>
      <c r="CF110" s="101"/>
      <c r="CJ110" s="100"/>
      <c r="CK110" s="101"/>
      <c r="CL110" s="101"/>
      <c r="CM110" s="101"/>
      <c r="CQ110" s="100"/>
      <c r="CR110" s="101"/>
      <c r="CS110" s="101"/>
      <c r="CT110" s="101"/>
      <c r="CX110" s="100"/>
      <c r="CY110" s="101"/>
      <c r="CZ110" s="101"/>
      <c r="DA110" s="101"/>
      <c r="DE110" s="100"/>
      <c r="DF110" s="101"/>
      <c r="DG110" s="101"/>
      <c r="DH110" s="101"/>
      <c r="DL110" s="100"/>
      <c r="DM110" s="101"/>
      <c r="DN110" s="101"/>
      <c r="DO110" s="101"/>
      <c r="DS110" s="100"/>
      <c r="DT110" s="101"/>
      <c r="DU110" s="101"/>
      <c r="DV110" s="101"/>
      <c r="DZ110" s="100"/>
      <c r="EA110" s="101"/>
      <c r="EB110" s="101"/>
      <c r="EC110" s="101"/>
      <c r="EG110" s="100"/>
      <c r="EH110" s="101"/>
      <c r="EI110" s="101"/>
      <c r="EJ110" s="101"/>
      <c r="EN110" s="100"/>
      <c r="EO110" s="101"/>
      <c r="EP110" s="101"/>
      <c r="EQ110" s="101"/>
      <c r="EU110" s="100"/>
      <c r="EV110" s="101"/>
      <c r="EW110" s="101"/>
      <c r="EX110" s="101"/>
      <c r="FB110" s="100"/>
      <c r="FC110" s="101"/>
      <c r="FD110" s="101"/>
      <c r="FE110" s="101"/>
      <c r="FI110" s="100"/>
      <c r="FJ110" s="101"/>
      <c r="FK110" s="101"/>
      <c r="FL110" s="101"/>
      <c r="FP110" s="100"/>
      <c r="FQ110" s="101"/>
      <c r="FR110" s="101"/>
      <c r="FS110" s="101"/>
      <c r="FW110" s="100"/>
      <c r="FX110" s="101"/>
      <c r="FY110" s="101"/>
      <c r="FZ110" s="101"/>
      <c r="GD110" s="100"/>
      <c r="GE110" s="101"/>
      <c r="GF110" s="101"/>
      <c r="GG110" s="101"/>
      <c r="GK110" s="100"/>
      <c r="GL110" s="101"/>
      <c r="GM110" s="101"/>
      <c r="GN110" s="101"/>
      <c r="GR110" s="100"/>
      <c r="GS110" s="101"/>
      <c r="GT110" s="101"/>
      <c r="GU110" s="101"/>
      <c r="GY110" s="100"/>
      <c r="GZ110" s="101"/>
      <c r="HA110" s="101"/>
      <c r="HB110" s="101"/>
      <c r="HF110" s="100"/>
      <c r="HG110" s="101"/>
      <c r="HH110" s="101"/>
      <c r="HI110" s="101"/>
      <c r="HM110" s="100"/>
      <c r="HN110" s="101"/>
      <c r="HO110" s="101"/>
      <c r="HP110" s="101"/>
      <c r="HT110" s="100"/>
      <c r="HU110" s="101"/>
      <c r="HV110" s="101"/>
      <c r="HW110" s="101"/>
      <c r="IA110" s="100"/>
      <c r="IB110" s="101"/>
      <c r="IC110" s="101"/>
      <c r="ID110" s="101"/>
      <c r="IH110" s="100"/>
      <c r="II110" s="101"/>
      <c r="IJ110" s="101"/>
      <c r="IK110" s="101"/>
      <c r="IO110" s="100"/>
      <c r="IP110" s="101"/>
      <c r="IQ110" s="101"/>
      <c r="IR110" s="101"/>
      <c r="IV110" s="100"/>
    </row>
    <row r="111" spans="4:256" s="99" customFormat="1" ht="25.5" customHeight="1">
      <c r="D111" s="100"/>
      <c r="E111" s="101"/>
      <c r="F111" s="101"/>
      <c r="G111" s="93"/>
      <c r="K111" s="100"/>
      <c r="L111" s="101"/>
      <c r="M111" s="101"/>
      <c r="N111" s="101"/>
      <c r="R111" s="100"/>
      <c r="S111" s="101"/>
      <c r="T111" s="101"/>
      <c r="U111" s="101"/>
      <c r="Y111" s="100"/>
      <c r="Z111" s="101"/>
      <c r="AA111" s="101"/>
      <c r="AB111" s="101"/>
      <c r="AF111" s="100"/>
      <c r="AG111" s="101"/>
      <c r="AH111" s="101"/>
      <c r="AI111" s="101"/>
      <c r="AM111" s="100"/>
      <c r="AN111" s="101"/>
      <c r="AO111" s="101"/>
      <c r="AP111" s="101"/>
      <c r="AT111" s="100"/>
      <c r="AU111" s="101"/>
      <c r="AV111" s="101"/>
      <c r="AW111" s="101"/>
      <c r="BA111" s="100"/>
      <c r="BB111" s="101"/>
      <c r="BC111" s="101"/>
      <c r="BD111" s="101"/>
      <c r="BH111" s="100"/>
      <c r="BI111" s="101"/>
      <c r="BJ111" s="101"/>
      <c r="BK111" s="101"/>
      <c r="BO111" s="100"/>
      <c r="BP111" s="101"/>
      <c r="BQ111" s="101"/>
      <c r="BR111" s="101"/>
      <c r="BV111" s="100"/>
      <c r="BW111" s="101"/>
      <c r="BX111" s="101"/>
      <c r="BY111" s="101"/>
      <c r="CC111" s="100"/>
      <c r="CD111" s="101"/>
      <c r="CE111" s="101"/>
      <c r="CF111" s="101"/>
      <c r="CJ111" s="100"/>
      <c r="CK111" s="101"/>
      <c r="CL111" s="101"/>
      <c r="CM111" s="101"/>
      <c r="CQ111" s="100"/>
      <c r="CR111" s="101"/>
      <c r="CS111" s="101"/>
      <c r="CT111" s="101"/>
      <c r="CX111" s="100"/>
      <c r="CY111" s="101"/>
      <c r="CZ111" s="101"/>
      <c r="DA111" s="101"/>
      <c r="DE111" s="100"/>
      <c r="DF111" s="101"/>
      <c r="DG111" s="101"/>
      <c r="DH111" s="101"/>
      <c r="DL111" s="100"/>
      <c r="DM111" s="101"/>
      <c r="DN111" s="101"/>
      <c r="DO111" s="101"/>
      <c r="DS111" s="100"/>
      <c r="DT111" s="101"/>
      <c r="DU111" s="101"/>
      <c r="DV111" s="101"/>
      <c r="DZ111" s="100"/>
      <c r="EA111" s="101"/>
      <c r="EB111" s="101"/>
      <c r="EC111" s="101"/>
      <c r="EG111" s="100"/>
      <c r="EH111" s="101"/>
      <c r="EI111" s="101"/>
      <c r="EJ111" s="101"/>
      <c r="EN111" s="100"/>
      <c r="EO111" s="101"/>
      <c r="EP111" s="101"/>
      <c r="EQ111" s="101"/>
      <c r="EU111" s="100"/>
      <c r="EV111" s="101"/>
      <c r="EW111" s="101"/>
      <c r="EX111" s="101"/>
      <c r="FB111" s="100"/>
      <c r="FC111" s="101"/>
      <c r="FD111" s="101"/>
      <c r="FE111" s="101"/>
      <c r="FI111" s="100"/>
      <c r="FJ111" s="101"/>
      <c r="FK111" s="101"/>
      <c r="FL111" s="101"/>
      <c r="FP111" s="100"/>
      <c r="FQ111" s="101"/>
      <c r="FR111" s="101"/>
      <c r="FS111" s="101"/>
      <c r="FW111" s="100"/>
      <c r="FX111" s="101"/>
      <c r="FY111" s="101"/>
      <c r="FZ111" s="101"/>
      <c r="GD111" s="100"/>
      <c r="GE111" s="101"/>
      <c r="GF111" s="101"/>
      <c r="GG111" s="101"/>
      <c r="GK111" s="100"/>
      <c r="GL111" s="101"/>
      <c r="GM111" s="101"/>
      <c r="GN111" s="101"/>
      <c r="GR111" s="100"/>
      <c r="GS111" s="101"/>
      <c r="GT111" s="101"/>
      <c r="GU111" s="101"/>
      <c r="GY111" s="100"/>
      <c r="GZ111" s="101"/>
      <c r="HA111" s="101"/>
      <c r="HB111" s="101"/>
      <c r="HF111" s="100"/>
      <c r="HG111" s="101"/>
      <c r="HH111" s="101"/>
      <c r="HI111" s="101"/>
      <c r="HM111" s="100"/>
      <c r="HN111" s="101"/>
      <c r="HO111" s="101"/>
      <c r="HP111" s="101"/>
      <c r="HT111" s="100"/>
      <c r="HU111" s="101"/>
      <c r="HV111" s="101"/>
      <c r="HW111" s="101"/>
      <c r="IA111" s="100"/>
      <c r="IB111" s="101"/>
      <c r="IC111" s="101"/>
      <c r="ID111" s="101"/>
      <c r="IH111" s="100"/>
      <c r="II111" s="101"/>
      <c r="IJ111" s="101"/>
      <c r="IK111" s="101"/>
      <c r="IO111" s="100"/>
      <c r="IP111" s="101"/>
      <c r="IQ111" s="101"/>
      <c r="IR111" s="101"/>
      <c r="IV111" s="100"/>
    </row>
    <row r="112" spans="4:256" s="99" customFormat="1" ht="13.5" customHeight="1">
      <c r="D112" s="100"/>
      <c r="E112" s="101"/>
      <c r="F112" s="101"/>
      <c r="G112" s="93" t="s">
        <v>67</v>
      </c>
      <c r="K112" s="100"/>
      <c r="L112" s="101"/>
      <c r="M112" s="101"/>
      <c r="N112" s="101"/>
      <c r="R112" s="100"/>
      <c r="S112" s="101"/>
      <c r="T112" s="101"/>
      <c r="U112" s="101"/>
      <c r="Y112" s="100"/>
      <c r="Z112" s="101"/>
      <c r="AA112" s="101"/>
      <c r="AB112" s="101"/>
      <c r="AF112" s="100"/>
      <c r="AG112" s="101"/>
      <c r="AH112" s="101"/>
      <c r="AI112" s="101"/>
      <c r="AM112" s="100"/>
      <c r="AN112" s="101"/>
      <c r="AO112" s="101"/>
      <c r="AP112" s="101"/>
      <c r="AT112" s="100"/>
      <c r="AU112" s="101"/>
      <c r="AV112" s="101"/>
      <c r="AW112" s="101"/>
      <c r="BA112" s="100"/>
      <c r="BB112" s="101"/>
      <c r="BC112" s="101"/>
      <c r="BD112" s="101"/>
      <c r="BH112" s="100"/>
      <c r="BI112" s="101"/>
      <c r="BJ112" s="101"/>
      <c r="BK112" s="101"/>
      <c r="BO112" s="100"/>
      <c r="BP112" s="101"/>
      <c r="BQ112" s="101"/>
      <c r="BR112" s="101"/>
      <c r="BV112" s="100"/>
      <c r="BW112" s="101"/>
      <c r="BX112" s="101"/>
      <c r="BY112" s="101"/>
      <c r="CC112" s="100"/>
      <c r="CD112" s="101"/>
      <c r="CE112" s="101"/>
      <c r="CF112" s="101"/>
      <c r="CJ112" s="100"/>
      <c r="CK112" s="101"/>
      <c r="CL112" s="101"/>
      <c r="CM112" s="101"/>
      <c r="CQ112" s="100"/>
      <c r="CR112" s="101"/>
      <c r="CS112" s="101"/>
      <c r="CT112" s="101"/>
      <c r="CX112" s="100"/>
      <c r="CY112" s="101"/>
      <c r="CZ112" s="101"/>
      <c r="DA112" s="101"/>
      <c r="DE112" s="100"/>
      <c r="DF112" s="101"/>
      <c r="DG112" s="101"/>
      <c r="DH112" s="101"/>
      <c r="DL112" s="100"/>
      <c r="DM112" s="101"/>
      <c r="DN112" s="101"/>
      <c r="DO112" s="101"/>
      <c r="DS112" s="100"/>
      <c r="DT112" s="101"/>
      <c r="DU112" s="101"/>
      <c r="DV112" s="101"/>
      <c r="DZ112" s="100"/>
      <c r="EA112" s="101"/>
      <c r="EB112" s="101"/>
      <c r="EC112" s="101"/>
      <c r="EG112" s="100"/>
      <c r="EH112" s="101"/>
      <c r="EI112" s="101"/>
      <c r="EJ112" s="101"/>
      <c r="EN112" s="100"/>
      <c r="EO112" s="101"/>
      <c r="EP112" s="101"/>
      <c r="EQ112" s="101"/>
      <c r="EU112" s="100"/>
      <c r="EV112" s="101"/>
      <c r="EW112" s="101"/>
      <c r="EX112" s="101"/>
      <c r="FB112" s="100"/>
      <c r="FC112" s="101"/>
      <c r="FD112" s="101"/>
      <c r="FE112" s="101"/>
      <c r="FI112" s="100"/>
      <c r="FJ112" s="101"/>
      <c r="FK112" s="101"/>
      <c r="FL112" s="101"/>
      <c r="FP112" s="100"/>
      <c r="FQ112" s="101"/>
      <c r="FR112" s="101"/>
      <c r="FS112" s="101"/>
      <c r="FW112" s="100"/>
      <c r="FX112" s="101"/>
      <c r="FY112" s="101"/>
      <c r="FZ112" s="101"/>
      <c r="GD112" s="100"/>
      <c r="GE112" s="101"/>
      <c r="GF112" s="101"/>
      <c r="GG112" s="101"/>
      <c r="GK112" s="100"/>
      <c r="GL112" s="101"/>
      <c r="GM112" s="101"/>
      <c r="GN112" s="101"/>
      <c r="GR112" s="100"/>
      <c r="GS112" s="101"/>
      <c r="GT112" s="101"/>
      <c r="GU112" s="101"/>
      <c r="GY112" s="100"/>
      <c r="GZ112" s="101"/>
      <c r="HA112" s="101"/>
      <c r="HB112" s="101"/>
      <c r="HF112" s="100"/>
      <c r="HG112" s="101"/>
      <c r="HH112" s="101"/>
      <c r="HI112" s="101"/>
      <c r="HM112" s="100"/>
      <c r="HN112" s="101"/>
      <c r="HO112" s="101"/>
      <c r="HP112" s="101"/>
      <c r="HT112" s="100"/>
      <c r="HU112" s="101"/>
      <c r="HV112" s="101"/>
      <c r="HW112" s="101"/>
      <c r="IA112" s="100"/>
      <c r="IB112" s="101"/>
      <c r="IC112" s="101"/>
      <c r="ID112" s="101"/>
      <c r="IH112" s="100"/>
      <c r="II112" s="101"/>
      <c r="IJ112" s="101"/>
      <c r="IK112" s="101"/>
      <c r="IO112" s="100"/>
      <c r="IP112" s="101"/>
      <c r="IQ112" s="101"/>
      <c r="IR112" s="101"/>
      <c r="IV112" s="100"/>
    </row>
    <row r="113" spans="1:7" ht="18" customHeight="1">
      <c r="A113" s="52"/>
      <c r="B113" s="52">
        <v>80110</v>
      </c>
      <c r="C113" s="52"/>
      <c r="D113" s="53" t="s">
        <v>157</v>
      </c>
      <c r="E113" s="54">
        <f>E114+E117+E120</f>
        <v>52331</v>
      </c>
      <c r="F113" s="54">
        <f>F114+F117+F120</f>
        <v>45022</v>
      </c>
      <c r="G113" s="59">
        <f>(F113/E113)*100</f>
        <v>86.03313523532896</v>
      </c>
    </row>
    <row r="114" spans="1:7" ht="32.25" customHeight="1">
      <c r="A114" s="56"/>
      <c r="B114" s="56"/>
      <c r="C114" s="56" t="s">
        <v>43</v>
      </c>
      <c r="D114" s="57" t="s">
        <v>158</v>
      </c>
      <c r="E114" s="58">
        <f>SUM(E115:E116)</f>
        <v>43042</v>
      </c>
      <c r="F114" s="58">
        <f>SUM(F115:F116)</f>
        <v>37705</v>
      </c>
      <c r="G114" s="59">
        <f>(F114/E114)*100</f>
        <v>87.60048324891966</v>
      </c>
    </row>
    <row r="115" spans="1:7" ht="18" customHeight="1">
      <c r="A115" s="56"/>
      <c r="B115" s="56"/>
      <c r="C115" s="56"/>
      <c r="D115" s="57" t="s">
        <v>159</v>
      </c>
      <c r="E115" s="58">
        <v>1250</v>
      </c>
      <c r="F115" s="58">
        <v>225</v>
      </c>
      <c r="G115" s="59">
        <f>(F115/E115)*100</f>
        <v>18</v>
      </c>
    </row>
    <row r="116" spans="1:7" ht="18" customHeight="1">
      <c r="A116" s="56"/>
      <c r="B116" s="56"/>
      <c r="C116" s="56"/>
      <c r="D116" s="57" t="s">
        <v>160</v>
      </c>
      <c r="E116" s="58">
        <v>41792</v>
      </c>
      <c r="F116" s="58">
        <v>37480</v>
      </c>
      <c r="G116" s="59">
        <f>(F116/E116)*100</f>
        <v>89.68223583460949</v>
      </c>
    </row>
    <row r="117" spans="1:7" ht="18" customHeight="1">
      <c r="A117" s="56"/>
      <c r="B117" s="56"/>
      <c r="C117" s="56" t="s">
        <v>76</v>
      </c>
      <c r="D117" s="57" t="s">
        <v>77</v>
      </c>
      <c r="E117" s="58">
        <f>SUM(E118:E119)</f>
        <v>2077</v>
      </c>
      <c r="F117" s="58">
        <f>SUM(F118:F119)</f>
        <v>1292</v>
      </c>
      <c r="G117" s="59">
        <f>(F117/E117)*100</f>
        <v>62.205103514684644</v>
      </c>
    </row>
    <row r="118" spans="1:7" ht="18" customHeight="1">
      <c r="A118" s="56"/>
      <c r="B118" s="56"/>
      <c r="C118" s="56"/>
      <c r="D118" s="57" t="s">
        <v>159</v>
      </c>
      <c r="E118" s="58">
        <v>900</v>
      </c>
      <c r="F118" s="58">
        <v>0</v>
      </c>
      <c r="G118" s="59">
        <f>(F118/E118)*100</f>
        <v>0</v>
      </c>
    </row>
    <row r="119" spans="1:7" ht="18" customHeight="1">
      <c r="A119" s="56"/>
      <c r="B119" s="56"/>
      <c r="C119" s="56"/>
      <c r="D119" s="57" t="s">
        <v>160</v>
      </c>
      <c r="E119" s="58">
        <v>1177</v>
      </c>
      <c r="F119" s="58">
        <v>1292</v>
      </c>
      <c r="G119" s="59">
        <f>(F119/E119)*100</f>
        <v>109.77060322854715</v>
      </c>
    </row>
    <row r="120" spans="1:7" ht="18" customHeight="1">
      <c r="A120" s="56"/>
      <c r="B120" s="56"/>
      <c r="C120" s="56" t="s">
        <v>152</v>
      </c>
      <c r="D120" s="57" t="s">
        <v>153</v>
      </c>
      <c r="E120" s="58">
        <f>SUM(E121:E123)</f>
        <v>7212</v>
      </c>
      <c r="F120" s="58">
        <f>SUM(F121:F123)</f>
        <v>6025</v>
      </c>
      <c r="G120" s="59">
        <f>(F120/E120)*100</f>
        <v>83.54132002218525</v>
      </c>
    </row>
    <row r="121" spans="1:7" ht="18" customHeight="1">
      <c r="A121" s="56"/>
      <c r="B121" s="56"/>
      <c r="C121" s="56"/>
      <c r="D121" s="57" t="s">
        <v>159</v>
      </c>
      <c r="E121" s="58">
        <v>1600</v>
      </c>
      <c r="F121" s="58">
        <v>678</v>
      </c>
      <c r="G121" s="59">
        <f>(F121/E121)*100</f>
        <v>42.375</v>
      </c>
    </row>
    <row r="122" spans="1:7" ht="18" customHeight="1">
      <c r="A122" s="56"/>
      <c r="B122" s="56"/>
      <c r="C122" s="56"/>
      <c r="D122" s="57" t="s">
        <v>160</v>
      </c>
      <c r="E122" s="58">
        <v>5312</v>
      </c>
      <c r="F122" s="58">
        <v>5346</v>
      </c>
      <c r="G122" s="59">
        <f>(F122/E122)*100</f>
        <v>100.64006024096386</v>
      </c>
    </row>
    <row r="123" spans="1:7" ht="18" customHeight="1">
      <c r="A123" s="56"/>
      <c r="B123" s="56"/>
      <c r="C123" s="56"/>
      <c r="D123" s="57" t="s">
        <v>161</v>
      </c>
      <c r="E123" s="58">
        <v>300</v>
      </c>
      <c r="F123" s="58">
        <v>1</v>
      </c>
      <c r="G123" s="59">
        <f>(F123/E123)*100</f>
        <v>0.33333333333333337</v>
      </c>
    </row>
    <row r="124" spans="1:7" ht="18" customHeight="1">
      <c r="A124" s="56"/>
      <c r="B124" s="63" t="s">
        <v>162</v>
      </c>
      <c r="C124" s="56"/>
      <c r="D124" s="66" t="s">
        <v>163</v>
      </c>
      <c r="E124" s="65">
        <f>SUM(E125)</f>
        <v>2330</v>
      </c>
      <c r="F124" s="65">
        <f>SUM(F125)</f>
        <v>2334</v>
      </c>
      <c r="G124" s="59">
        <f>(F124/E124)*100</f>
        <v>100.17167381974248</v>
      </c>
    </row>
    <row r="125" spans="1:7" ht="18" customHeight="1">
      <c r="A125" s="56"/>
      <c r="B125" s="56"/>
      <c r="C125" s="56" t="s">
        <v>164</v>
      </c>
      <c r="D125" s="57" t="s">
        <v>165</v>
      </c>
      <c r="E125" s="58">
        <v>2330</v>
      </c>
      <c r="F125" s="58">
        <v>2334</v>
      </c>
      <c r="G125" s="59">
        <f>(F125/E125)*100</f>
        <v>100.17167381974248</v>
      </c>
    </row>
    <row r="126" spans="1:7" ht="18" customHeight="1">
      <c r="A126" s="56"/>
      <c r="B126" s="63" t="s">
        <v>166</v>
      </c>
      <c r="C126" s="56"/>
      <c r="D126" s="66" t="s">
        <v>167</v>
      </c>
      <c r="E126" s="65">
        <f>SUM(E127+E128)</f>
        <v>3150</v>
      </c>
      <c r="F126" s="65">
        <f>SUM(F127+F128)</f>
        <v>3210</v>
      </c>
      <c r="G126" s="59">
        <f>(F126/E126)*100</f>
        <v>101.9047619047619</v>
      </c>
    </row>
    <row r="127" spans="1:7" ht="18" customHeight="1">
      <c r="A127" s="56"/>
      <c r="B127" s="56"/>
      <c r="C127" s="56" t="s">
        <v>43</v>
      </c>
      <c r="D127" s="57" t="s">
        <v>168</v>
      </c>
      <c r="E127" s="58">
        <v>600</v>
      </c>
      <c r="F127" s="58">
        <v>663</v>
      </c>
      <c r="G127" s="59">
        <f>(F127/E127)*100</f>
        <v>110.5</v>
      </c>
    </row>
    <row r="128" spans="1:7" ht="18" customHeight="1">
      <c r="A128" s="56"/>
      <c r="B128" s="56"/>
      <c r="C128" s="56" t="s">
        <v>127</v>
      </c>
      <c r="D128" s="57" t="s">
        <v>128</v>
      </c>
      <c r="E128" s="58">
        <v>2550</v>
      </c>
      <c r="F128" s="58">
        <v>2547</v>
      </c>
      <c r="G128" s="59">
        <f>(F128/E128)*100</f>
        <v>99.88235294117646</v>
      </c>
    </row>
    <row r="129" spans="1:7" ht="18" customHeight="1">
      <c r="A129" s="52"/>
      <c r="B129" s="52">
        <v>80148</v>
      </c>
      <c r="C129" s="52"/>
      <c r="D129" s="53" t="s">
        <v>169</v>
      </c>
      <c r="E129" s="54">
        <f>E130</f>
        <v>414014</v>
      </c>
      <c r="F129" s="54">
        <f>F130</f>
        <v>415283</v>
      </c>
      <c r="G129" s="59">
        <f>(F129/E129)*100</f>
        <v>100.30651137401149</v>
      </c>
    </row>
    <row r="130" spans="1:7" ht="19.5" customHeight="1">
      <c r="A130" s="56"/>
      <c r="B130" s="69" t="s">
        <v>80</v>
      </c>
      <c r="C130" s="56" t="s">
        <v>76</v>
      </c>
      <c r="D130" s="57" t="s">
        <v>77</v>
      </c>
      <c r="E130" s="58">
        <f>SUM(E131:E134)</f>
        <v>414014</v>
      </c>
      <c r="F130" s="58">
        <f>SUM(F131:F134)</f>
        <v>415283</v>
      </c>
      <c r="G130" s="59">
        <f>(F130/E130)*100</f>
        <v>100.30651137401149</v>
      </c>
    </row>
    <row r="131" spans="1:7" ht="18" customHeight="1">
      <c r="A131" s="56"/>
      <c r="B131" s="56"/>
      <c r="C131" s="56"/>
      <c r="D131" s="57" t="s">
        <v>149</v>
      </c>
      <c r="E131" s="58">
        <v>95430</v>
      </c>
      <c r="F131" s="58">
        <v>92223</v>
      </c>
      <c r="G131" s="59">
        <f>(F131/E131)*100</f>
        <v>96.63942156554542</v>
      </c>
    </row>
    <row r="132" spans="1:7" ht="18" customHeight="1">
      <c r="A132" s="56"/>
      <c r="B132" s="56"/>
      <c r="C132" s="56"/>
      <c r="D132" s="57" t="s">
        <v>151</v>
      </c>
      <c r="E132" s="58">
        <v>33540</v>
      </c>
      <c r="F132" s="58">
        <v>29715</v>
      </c>
      <c r="G132" s="59">
        <f>(F132/E132)*100</f>
        <v>88.59570661896244</v>
      </c>
    </row>
    <row r="133" spans="1:7" ht="18" customHeight="1">
      <c r="A133" s="56"/>
      <c r="B133" s="56"/>
      <c r="C133" s="56"/>
      <c r="D133" s="57" t="s">
        <v>159</v>
      </c>
      <c r="E133" s="58">
        <v>74680</v>
      </c>
      <c r="F133" s="58">
        <v>85080</v>
      </c>
      <c r="G133" s="59">
        <f>(F133/E133)*100</f>
        <v>113.92608462774506</v>
      </c>
    </row>
    <row r="134" spans="1:7" ht="18" customHeight="1">
      <c r="A134" s="56"/>
      <c r="B134" s="56"/>
      <c r="C134" s="56"/>
      <c r="D134" s="57" t="s">
        <v>160</v>
      </c>
      <c r="E134" s="58">
        <v>210364</v>
      </c>
      <c r="F134" s="58">
        <v>208265</v>
      </c>
      <c r="G134" s="59">
        <f>(F134/E134)*100</f>
        <v>99.00220570059516</v>
      </c>
    </row>
    <row r="135" spans="1:7" ht="18" customHeight="1">
      <c r="A135" s="52"/>
      <c r="B135" s="52">
        <v>80195</v>
      </c>
      <c r="C135" s="52"/>
      <c r="D135" s="53" t="s">
        <v>42</v>
      </c>
      <c r="E135" s="54">
        <f>E136+E137</f>
        <v>185810</v>
      </c>
      <c r="F135" s="54">
        <f>F136+F137</f>
        <v>147664</v>
      </c>
      <c r="G135" s="59">
        <f>(F135/E135)*100</f>
        <v>79.47042678004414</v>
      </c>
    </row>
    <row r="136" spans="1:7" ht="18" customHeight="1">
      <c r="A136" s="56"/>
      <c r="B136" s="56"/>
      <c r="C136" s="56">
        <v>2030</v>
      </c>
      <c r="D136" s="57" t="s">
        <v>170</v>
      </c>
      <c r="E136" s="58">
        <v>114796</v>
      </c>
      <c r="F136" s="58">
        <v>96307</v>
      </c>
      <c r="G136" s="59">
        <f>(F136/E136)*100</f>
        <v>83.89403811979511</v>
      </c>
    </row>
    <row r="137" spans="1:256" s="101" customFormat="1" ht="28.5" customHeight="1">
      <c r="A137" s="97"/>
      <c r="B137" s="102"/>
      <c r="C137" s="97">
        <v>8538</v>
      </c>
      <c r="D137" s="83" t="s">
        <v>85</v>
      </c>
      <c r="E137" s="98">
        <v>71014</v>
      </c>
      <c r="F137" s="98">
        <v>51357</v>
      </c>
      <c r="G137" s="59">
        <f>(F137/E137)*100</f>
        <v>72.3195426253978</v>
      </c>
      <c r="H137" s="99"/>
      <c r="I137" s="103"/>
      <c r="J137" s="99"/>
      <c r="K137" s="100"/>
      <c r="O137" s="99"/>
      <c r="P137" s="103"/>
      <c r="Q137" s="99"/>
      <c r="R137" s="100"/>
      <c r="V137" s="99"/>
      <c r="W137" s="103"/>
      <c r="X137" s="99"/>
      <c r="Y137" s="100"/>
      <c r="AC137" s="99"/>
      <c r="AD137" s="103"/>
      <c r="AE137" s="99"/>
      <c r="AF137" s="100"/>
      <c r="AJ137" s="99"/>
      <c r="AK137" s="103"/>
      <c r="AL137" s="99"/>
      <c r="AM137" s="100"/>
      <c r="AQ137" s="99"/>
      <c r="AR137" s="103"/>
      <c r="AS137" s="99"/>
      <c r="AT137" s="100"/>
      <c r="AX137" s="99"/>
      <c r="AY137" s="103"/>
      <c r="AZ137" s="99"/>
      <c r="BA137" s="100"/>
      <c r="BE137" s="99"/>
      <c r="BF137" s="103"/>
      <c r="BG137" s="99"/>
      <c r="BH137" s="100"/>
      <c r="BL137" s="99"/>
      <c r="BM137" s="103"/>
      <c r="BN137" s="99"/>
      <c r="BO137" s="100"/>
      <c r="BS137" s="99"/>
      <c r="BT137" s="103"/>
      <c r="BU137" s="99"/>
      <c r="BV137" s="100"/>
      <c r="BZ137" s="99"/>
      <c r="CA137" s="103"/>
      <c r="CB137" s="99"/>
      <c r="CC137" s="100"/>
      <c r="CG137" s="99"/>
      <c r="CH137" s="103"/>
      <c r="CI137" s="99"/>
      <c r="CJ137" s="100"/>
      <c r="CN137" s="99"/>
      <c r="CO137" s="103"/>
      <c r="CP137" s="99"/>
      <c r="CQ137" s="100"/>
      <c r="CU137" s="99"/>
      <c r="CV137" s="103"/>
      <c r="CW137" s="99"/>
      <c r="CX137" s="100"/>
      <c r="DB137" s="99"/>
      <c r="DC137" s="103"/>
      <c r="DD137" s="99"/>
      <c r="DE137" s="100"/>
      <c r="DI137" s="99"/>
      <c r="DJ137" s="103"/>
      <c r="DK137" s="99"/>
      <c r="DL137" s="100"/>
      <c r="DP137" s="99"/>
      <c r="DQ137" s="103"/>
      <c r="DR137" s="99"/>
      <c r="DS137" s="100"/>
      <c r="DW137" s="99"/>
      <c r="DX137" s="103"/>
      <c r="DY137" s="99"/>
      <c r="DZ137" s="100"/>
      <c r="ED137" s="99"/>
      <c r="EE137" s="103"/>
      <c r="EF137" s="99"/>
      <c r="EG137" s="100"/>
      <c r="EK137" s="99"/>
      <c r="EL137" s="103"/>
      <c r="EM137" s="99"/>
      <c r="EN137" s="100"/>
      <c r="ER137" s="99"/>
      <c r="ES137" s="103"/>
      <c r="ET137" s="99"/>
      <c r="EU137" s="100"/>
      <c r="EY137" s="99"/>
      <c r="EZ137" s="103"/>
      <c r="FA137" s="99"/>
      <c r="FB137" s="100"/>
      <c r="FF137" s="99"/>
      <c r="FG137" s="103"/>
      <c r="FH137" s="99"/>
      <c r="FI137" s="100"/>
      <c r="FM137" s="99"/>
      <c r="FN137" s="103"/>
      <c r="FO137" s="99"/>
      <c r="FP137" s="100"/>
      <c r="FT137" s="99"/>
      <c r="FU137" s="103"/>
      <c r="FV137" s="99"/>
      <c r="FW137" s="100"/>
      <c r="GA137" s="99"/>
      <c r="GB137" s="103"/>
      <c r="GC137" s="99"/>
      <c r="GD137" s="100"/>
      <c r="GH137" s="99"/>
      <c r="GI137" s="103"/>
      <c r="GJ137" s="99"/>
      <c r="GK137" s="100"/>
      <c r="GO137" s="99"/>
      <c r="GP137" s="103"/>
      <c r="GQ137" s="99"/>
      <c r="GR137" s="100"/>
      <c r="GV137" s="99"/>
      <c r="GW137" s="103"/>
      <c r="GX137" s="99"/>
      <c r="GY137" s="100"/>
      <c r="HC137" s="99"/>
      <c r="HD137" s="103"/>
      <c r="HE137" s="99"/>
      <c r="HF137" s="100"/>
      <c r="HJ137" s="99"/>
      <c r="HK137" s="103"/>
      <c r="HL137" s="99"/>
      <c r="HM137" s="100"/>
      <c r="HQ137" s="99"/>
      <c r="HR137" s="103"/>
      <c r="HS137" s="99"/>
      <c r="HT137" s="100"/>
      <c r="HX137" s="99"/>
      <c r="HY137" s="103"/>
      <c r="HZ137" s="99"/>
      <c r="IA137" s="100"/>
      <c r="IE137" s="99"/>
      <c r="IF137" s="103"/>
      <c r="IG137" s="99"/>
      <c r="IH137" s="100"/>
      <c r="IL137" s="99"/>
      <c r="IM137" s="103"/>
      <c r="IN137" s="99"/>
      <c r="IO137" s="100"/>
      <c r="IS137" s="99"/>
      <c r="IT137" s="103"/>
      <c r="IU137" s="99"/>
      <c r="IV137" s="100"/>
    </row>
    <row r="138" spans="1:256" s="101" customFormat="1" ht="28.5" customHeight="1">
      <c r="A138" s="99"/>
      <c r="B138" s="103"/>
      <c r="C138" s="99"/>
      <c r="D138" s="100"/>
      <c r="G138" s="93"/>
      <c r="H138" s="99"/>
      <c r="I138" s="103"/>
      <c r="J138" s="99"/>
      <c r="K138" s="100"/>
      <c r="O138" s="99"/>
      <c r="P138" s="103"/>
      <c r="Q138" s="99"/>
      <c r="R138" s="100"/>
      <c r="V138" s="99"/>
      <c r="W138" s="103"/>
      <c r="X138" s="99"/>
      <c r="Y138" s="100"/>
      <c r="AC138" s="99"/>
      <c r="AD138" s="103"/>
      <c r="AE138" s="99"/>
      <c r="AF138" s="100"/>
      <c r="AJ138" s="99"/>
      <c r="AK138" s="103"/>
      <c r="AL138" s="99"/>
      <c r="AM138" s="100"/>
      <c r="AQ138" s="99"/>
      <c r="AR138" s="103"/>
      <c r="AS138" s="99"/>
      <c r="AT138" s="100"/>
      <c r="AX138" s="99"/>
      <c r="AY138" s="103"/>
      <c r="AZ138" s="99"/>
      <c r="BA138" s="100"/>
      <c r="BE138" s="99"/>
      <c r="BF138" s="103"/>
      <c r="BG138" s="99"/>
      <c r="BH138" s="100"/>
      <c r="BL138" s="99"/>
      <c r="BM138" s="103"/>
      <c r="BN138" s="99"/>
      <c r="BO138" s="100"/>
      <c r="BS138" s="99"/>
      <c r="BT138" s="103"/>
      <c r="BU138" s="99"/>
      <c r="BV138" s="100"/>
      <c r="BZ138" s="99"/>
      <c r="CA138" s="103"/>
      <c r="CB138" s="99"/>
      <c r="CC138" s="100"/>
      <c r="CG138" s="99"/>
      <c r="CH138" s="103"/>
      <c r="CI138" s="99"/>
      <c r="CJ138" s="100"/>
      <c r="CN138" s="99"/>
      <c r="CO138" s="103"/>
      <c r="CP138" s="99"/>
      <c r="CQ138" s="100"/>
      <c r="CU138" s="99"/>
      <c r="CV138" s="103"/>
      <c r="CW138" s="99"/>
      <c r="CX138" s="100"/>
      <c r="DB138" s="99"/>
      <c r="DC138" s="103"/>
      <c r="DD138" s="99"/>
      <c r="DE138" s="100"/>
      <c r="DI138" s="99"/>
      <c r="DJ138" s="103"/>
      <c r="DK138" s="99"/>
      <c r="DL138" s="100"/>
      <c r="DP138" s="99"/>
      <c r="DQ138" s="103"/>
      <c r="DR138" s="99"/>
      <c r="DS138" s="100"/>
      <c r="DW138" s="99"/>
      <c r="DX138" s="103"/>
      <c r="DY138" s="99"/>
      <c r="DZ138" s="100"/>
      <c r="ED138" s="99"/>
      <c r="EE138" s="103"/>
      <c r="EF138" s="99"/>
      <c r="EG138" s="100"/>
      <c r="EK138" s="99"/>
      <c r="EL138" s="103"/>
      <c r="EM138" s="99"/>
      <c r="EN138" s="100"/>
      <c r="ER138" s="99"/>
      <c r="ES138" s="103"/>
      <c r="ET138" s="99"/>
      <c r="EU138" s="100"/>
      <c r="EY138" s="99"/>
      <c r="EZ138" s="103"/>
      <c r="FA138" s="99"/>
      <c r="FB138" s="100"/>
      <c r="FF138" s="99"/>
      <c r="FG138" s="103"/>
      <c r="FH138" s="99"/>
      <c r="FI138" s="100"/>
      <c r="FM138" s="99"/>
      <c r="FN138" s="103"/>
      <c r="FO138" s="99"/>
      <c r="FP138" s="100"/>
      <c r="FT138" s="99"/>
      <c r="FU138" s="103"/>
      <c r="FV138" s="99"/>
      <c r="FW138" s="100"/>
      <c r="GA138" s="99"/>
      <c r="GB138" s="103"/>
      <c r="GC138" s="99"/>
      <c r="GD138" s="100"/>
      <c r="GH138" s="99"/>
      <c r="GI138" s="103"/>
      <c r="GJ138" s="99"/>
      <c r="GK138" s="100"/>
      <c r="GO138" s="99"/>
      <c r="GP138" s="103"/>
      <c r="GQ138" s="99"/>
      <c r="GR138" s="100"/>
      <c r="GV138" s="99"/>
      <c r="GW138" s="103"/>
      <c r="GX138" s="99"/>
      <c r="GY138" s="100"/>
      <c r="HC138" s="99"/>
      <c r="HD138" s="103"/>
      <c r="HE138" s="99"/>
      <c r="HF138" s="100"/>
      <c r="HJ138" s="99"/>
      <c r="HK138" s="103"/>
      <c r="HL138" s="99"/>
      <c r="HM138" s="100"/>
      <c r="HQ138" s="99"/>
      <c r="HR138" s="103"/>
      <c r="HS138" s="99"/>
      <c r="HT138" s="100"/>
      <c r="HX138" s="99"/>
      <c r="HY138" s="103"/>
      <c r="HZ138" s="99"/>
      <c r="IA138" s="100"/>
      <c r="IE138" s="99"/>
      <c r="IF138" s="103"/>
      <c r="IG138" s="99"/>
      <c r="IH138" s="100"/>
      <c r="IL138" s="99"/>
      <c r="IM138" s="103"/>
      <c r="IN138" s="99"/>
      <c r="IO138" s="100"/>
      <c r="IS138" s="99"/>
      <c r="IT138" s="103"/>
      <c r="IU138" s="99"/>
      <c r="IV138" s="100"/>
    </row>
    <row r="139" spans="1:256" s="101" customFormat="1" ht="28.5" customHeight="1">
      <c r="A139" s="99"/>
      <c r="B139" s="103"/>
      <c r="C139" s="99"/>
      <c r="D139" s="100"/>
      <c r="G139" s="93"/>
      <c r="H139" s="99"/>
      <c r="I139" s="103"/>
      <c r="J139" s="99"/>
      <c r="K139" s="100"/>
      <c r="O139" s="99"/>
      <c r="P139" s="103"/>
      <c r="Q139" s="99"/>
      <c r="R139" s="100"/>
      <c r="V139" s="99"/>
      <c r="W139" s="103"/>
      <c r="X139" s="99"/>
      <c r="Y139" s="100"/>
      <c r="AC139" s="99"/>
      <c r="AD139" s="103"/>
      <c r="AE139" s="99"/>
      <c r="AF139" s="100"/>
      <c r="AJ139" s="99"/>
      <c r="AK139" s="103"/>
      <c r="AL139" s="99"/>
      <c r="AM139" s="100"/>
      <c r="AQ139" s="99"/>
      <c r="AR139" s="103"/>
      <c r="AS139" s="99"/>
      <c r="AT139" s="100"/>
      <c r="AX139" s="99"/>
      <c r="AY139" s="103"/>
      <c r="AZ139" s="99"/>
      <c r="BA139" s="100"/>
      <c r="BE139" s="99"/>
      <c r="BF139" s="103"/>
      <c r="BG139" s="99"/>
      <c r="BH139" s="100"/>
      <c r="BL139" s="99"/>
      <c r="BM139" s="103"/>
      <c r="BN139" s="99"/>
      <c r="BO139" s="100"/>
      <c r="BS139" s="99"/>
      <c r="BT139" s="103"/>
      <c r="BU139" s="99"/>
      <c r="BV139" s="100"/>
      <c r="BZ139" s="99"/>
      <c r="CA139" s="103"/>
      <c r="CB139" s="99"/>
      <c r="CC139" s="100"/>
      <c r="CG139" s="99"/>
      <c r="CH139" s="103"/>
      <c r="CI139" s="99"/>
      <c r="CJ139" s="100"/>
      <c r="CN139" s="99"/>
      <c r="CO139" s="103"/>
      <c r="CP139" s="99"/>
      <c r="CQ139" s="100"/>
      <c r="CU139" s="99"/>
      <c r="CV139" s="103"/>
      <c r="CW139" s="99"/>
      <c r="CX139" s="100"/>
      <c r="DB139" s="99"/>
      <c r="DC139" s="103"/>
      <c r="DD139" s="99"/>
      <c r="DE139" s="100"/>
      <c r="DI139" s="99"/>
      <c r="DJ139" s="103"/>
      <c r="DK139" s="99"/>
      <c r="DL139" s="100"/>
      <c r="DP139" s="99"/>
      <c r="DQ139" s="103"/>
      <c r="DR139" s="99"/>
      <c r="DS139" s="100"/>
      <c r="DW139" s="99"/>
      <c r="DX139" s="103"/>
      <c r="DY139" s="99"/>
      <c r="DZ139" s="100"/>
      <c r="ED139" s="99"/>
      <c r="EE139" s="103"/>
      <c r="EF139" s="99"/>
      <c r="EG139" s="100"/>
      <c r="EK139" s="99"/>
      <c r="EL139" s="103"/>
      <c r="EM139" s="99"/>
      <c r="EN139" s="100"/>
      <c r="ER139" s="99"/>
      <c r="ES139" s="103"/>
      <c r="ET139" s="99"/>
      <c r="EU139" s="100"/>
      <c r="EY139" s="99"/>
      <c r="EZ139" s="103"/>
      <c r="FA139" s="99"/>
      <c r="FB139" s="100"/>
      <c r="FF139" s="99"/>
      <c r="FG139" s="103"/>
      <c r="FH139" s="99"/>
      <c r="FI139" s="100"/>
      <c r="FM139" s="99"/>
      <c r="FN139" s="103"/>
      <c r="FO139" s="99"/>
      <c r="FP139" s="100"/>
      <c r="FT139" s="99"/>
      <c r="FU139" s="103"/>
      <c r="FV139" s="99"/>
      <c r="FW139" s="100"/>
      <c r="GA139" s="99"/>
      <c r="GB139" s="103"/>
      <c r="GC139" s="99"/>
      <c r="GD139" s="100"/>
      <c r="GH139" s="99"/>
      <c r="GI139" s="103"/>
      <c r="GJ139" s="99"/>
      <c r="GK139" s="100"/>
      <c r="GO139" s="99"/>
      <c r="GP139" s="103"/>
      <c r="GQ139" s="99"/>
      <c r="GR139" s="100"/>
      <c r="GV139" s="99"/>
      <c r="GW139" s="103"/>
      <c r="GX139" s="99"/>
      <c r="GY139" s="100"/>
      <c r="HC139" s="99"/>
      <c r="HD139" s="103"/>
      <c r="HE139" s="99"/>
      <c r="HF139" s="100"/>
      <c r="HJ139" s="99"/>
      <c r="HK139" s="103"/>
      <c r="HL139" s="99"/>
      <c r="HM139" s="100"/>
      <c r="HQ139" s="99"/>
      <c r="HR139" s="103"/>
      <c r="HS139" s="99"/>
      <c r="HT139" s="100"/>
      <c r="HX139" s="99"/>
      <c r="HY139" s="103"/>
      <c r="HZ139" s="99"/>
      <c r="IA139" s="100"/>
      <c r="IE139" s="99"/>
      <c r="IF139" s="103"/>
      <c r="IG139" s="99"/>
      <c r="IH139" s="100"/>
      <c r="IL139" s="99"/>
      <c r="IM139" s="103"/>
      <c r="IN139" s="99"/>
      <c r="IO139" s="100"/>
      <c r="IS139" s="99"/>
      <c r="IT139" s="103"/>
      <c r="IU139" s="99"/>
      <c r="IV139" s="100"/>
    </row>
    <row r="140" spans="1:256" s="101" customFormat="1" ht="28.5" customHeight="1">
      <c r="A140" s="99"/>
      <c r="B140" s="103"/>
      <c r="C140" s="99"/>
      <c r="D140" s="100"/>
      <c r="G140" s="93"/>
      <c r="H140" s="99"/>
      <c r="I140" s="103"/>
      <c r="J140" s="99"/>
      <c r="K140" s="100"/>
      <c r="O140" s="99"/>
      <c r="P140" s="103"/>
      <c r="Q140" s="99"/>
      <c r="R140" s="100"/>
      <c r="V140" s="99"/>
      <c r="W140" s="103"/>
      <c r="X140" s="99"/>
      <c r="Y140" s="100"/>
      <c r="AC140" s="99"/>
      <c r="AD140" s="103"/>
      <c r="AE140" s="99"/>
      <c r="AF140" s="100"/>
      <c r="AJ140" s="99"/>
      <c r="AK140" s="103"/>
      <c r="AL140" s="99"/>
      <c r="AM140" s="100"/>
      <c r="AQ140" s="99"/>
      <c r="AR140" s="103"/>
      <c r="AS140" s="99"/>
      <c r="AT140" s="100"/>
      <c r="AX140" s="99"/>
      <c r="AY140" s="103"/>
      <c r="AZ140" s="99"/>
      <c r="BA140" s="100"/>
      <c r="BE140" s="99"/>
      <c r="BF140" s="103"/>
      <c r="BG140" s="99"/>
      <c r="BH140" s="100"/>
      <c r="BL140" s="99"/>
      <c r="BM140" s="103"/>
      <c r="BN140" s="99"/>
      <c r="BO140" s="100"/>
      <c r="BS140" s="99"/>
      <c r="BT140" s="103"/>
      <c r="BU140" s="99"/>
      <c r="BV140" s="100"/>
      <c r="BZ140" s="99"/>
      <c r="CA140" s="103"/>
      <c r="CB140" s="99"/>
      <c r="CC140" s="100"/>
      <c r="CG140" s="99"/>
      <c r="CH140" s="103"/>
      <c r="CI140" s="99"/>
      <c r="CJ140" s="100"/>
      <c r="CN140" s="99"/>
      <c r="CO140" s="103"/>
      <c r="CP140" s="99"/>
      <c r="CQ140" s="100"/>
      <c r="CU140" s="99"/>
      <c r="CV140" s="103"/>
      <c r="CW140" s="99"/>
      <c r="CX140" s="100"/>
      <c r="DB140" s="99"/>
      <c r="DC140" s="103"/>
      <c r="DD140" s="99"/>
      <c r="DE140" s="100"/>
      <c r="DI140" s="99"/>
      <c r="DJ140" s="103"/>
      <c r="DK140" s="99"/>
      <c r="DL140" s="100"/>
      <c r="DP140" s="99"/>
      <c r="DQ140" s="103"/>
      <c r="DR140" s="99"/>
      <c r="DS140" s="100"/>
      <c r="DW140" s="99"/>
      <c r="DX140" s="103"/>
      <c r="DY140" s="99"/>
      <c r="DZ140" s="100"/>
      <c r="ED140" s="99"/>
      <c r="EE140" s="103"/>
      <c r="EF140" s="99"/>
      <c r="EG140" s="100"/>
      <c r="EK140" s="99"/>
      <c r="EL140" s="103"/>
      <c r="EM140" s="99"/>
      <c r="EN140" s="100"/>
      <c r="ER140" s="99"/>
      <c r="ES140" s="103"/>
      <c r="ET140" s="99"/>
      <c r="EU140" s="100"/>
      <c r="EY140" s="99"/>
      <c r="EZ140" s="103"/>
      <c r="FA140" s="99"/>
      <c r="FB140" s="100"/>
      <c r="FF140" s="99"/>
      <c r="FG140" s="103"/>
      <c r="FH140" s="99"/>
      <c r="FI140" s="100"/>
      <c r="FM140" s="99"/>
      <c r="FN140" s="103"/>
      <c r="FO140" s="99"/>
      <c r="FP140" s="100"/>
      <c r="FT140" s="99"/>
      <c r="FU140" s="103"/>
      <c r="FV140" s="99"/>
      <c r="FW140" s="100"/>
      <c r="GA140" s="99"/>
      <c r="GB140" s="103"/>
      <c r="GC140" s="99"/>
      <c r="GD140" s="100"/>
      <c r="GH140" s="99"/>
      <c r="GI140" s="103"/>
      <c r="GJ140" s="99"/>
      <c r="GK140" s="100"/>
      <c r="GO140" s="99"/>
      <c r="GP140" s="103"/>
      <c r="GQ140" s="99"/>
      <c r="GR140" s="100"/>
      <c r="GV140" s="99"/>
      <c r="GW140" s="103"/>
      <c r="GX140" s="99"/>
      <c r="GY140" s="100"/>
      <c r="HC140" s="99"/>
      <c r="HD140" s="103"/>
      <c r="HE140" s="99"/>
      <c r="HF140" s="100"/>
      <c r="HJ140" s="99"/>
      <c r="HK140" s="103"/>
      <c r="HL140" s="99"/>
      <c r="HM140" s="100"/>
      <c r="HQ140" s="99"/>
      <c r="HR140" s="103"/>
      <c r="HS140" s="99"/>
      <c r="HT140" s="100"/>
      <c r="HX140" s="99"/>
      <c r="HY140" s="103"/>
      <c r="HZ140" s="99"/>
      <c r="IA140" s="100"/>
      <c r="IE140" s="99"/>
      <c r="IF140" s="103"/>
      <c r="IG140" s="99"/>
      <c r="IH140" s="100"/>
      <c r="IL140" s="99"/>
      <c r="IM140" s="103"/>
      <c r="IN140" s="99"/>
      <c r="IO140" s="100"/>
      <c r="IS140" s="99"/>
      <c r="IT140" s="103"/>
      <c r="IU140" s="99"/>
      <c r="IV140" s="100"/>
    </row>
    <row r="141" spans="1:256" s="101" customFormat="1" ht="14.25" customHeight="1">
      <c r="A141" s="99"/>
      <c r="B141" s="103"/>
      <c r="C141" s="99"/>
      <c r="D141" s="100"/>
      <c r="G141" s="93" t="s">
        <v>67</v>
      </c>
      <c r="H141" s="99"/>
      <c r="I141" s="103"/>
      <c r="J141" s="99"/>
      <c r="K141" s="100"/>
      <c r="O141" s="99"/>
      <c r="P141" s="103"/>
      <c r="Q141" s="99"/>
      <c r="R141" s="100"/>
      <c r="V141" s="99"/>
      <c r="W141" s="103"/>
      <c r="X141" s="99"/>
      <c r="Y141" s="100"/>
      <c r="AC141" s="99"/>
      <c r="AD141" s="103"/>
      <c r="AE141" s="99"/>
      <c r="AF141" s="100"/>
      <c r="AJ141" s="99"/>
      <c r="AK141" s="103"/>
      <c r="AL141" s="99"/>
      <c r="AM141" s="100"/>
      <c r="AQ141" s="99"/>
      <c r="AR141" s="103"/>
      <c r="AS141" s="99"/>
      <c r="AT141" s="100"/>
      <c r="AX141" s="99"/>
      <c r="AY141" s="103"/>
      <c r="AZ141" s="99"/>
      <c r="BA141" s="100"/>
      <c r="BE141" s="99"/>
      <c r="BF141" s="103"/>
      <c r="BG141" s="99"/>
      <c r="BH141" s="100"/>
      <c r="BL141" s="99"/>
      <c r="BM141" s="103"/>
      <c r="BN141" s="99"/>
      <c r="BO141" s="100"/>
      <c r="BS141" s="99"/>
      <c r="BT141" s="103"/>
      <c r="BU141" s="99"/>
      <c r="BV141" s="100"/>
      <c r="BZ141" s="99"/>
      <c r="CA141" s="103"/>
      <c r="CB141" s="99"/>
      <c r="CC141" s="100"/>
      <c r="CG141" s="99"/>
      <c r="CH141" s="103"/>
      <c r="CI141" s="99"/>
      <c r="CJ141" s="100"/>
      <c r="CN141" s="99"/>
      <c r="CO141" s="103"/>
      <c r="CP141" s="99"/>
      <c r="CQ141" s="100"/>
      <c r="CU141" s="99"/>
      <c r="CV141" s="103"/>
      <c r="CW141" s="99"/>
      <c r="CX141" s="100"/>
      <c r="DB141" s="99"/>
      <c r="DC141" s="103"/>
      <c r="DD141" s="99"/>
      <c r="DE141" s="100"/>
      <c r="DI141" s="99"/>
      <c r="DJ141" s="103"/>
      <c r="DK141" s="99"/>
      <c r="DL141" s="100"/>
      <c r="DP141" s="99"/>
      <c r="DQ141" s="103"/>
      <c r="DR141" s="99"/>
      <c r="DS141" s="100"/>
      <c r="DW141" s="99"/>
      <c r="DX141" s="103"/>
      <c r="DY141" s="99"/>
      <c r="DZ141" s="100"/>
      <c r="ED141" s="99"/>
      <c r="EE141" s="103"/>
      <c r="EF141" s="99"/>
      <c r="EG141" s="100"/>
      <c r="EK141" s="99"/>
      <c r="EL141" s="103"/>
      <c r="EM141" s="99"/>
      <c r="EN141" s="100"/>
      <c r="ER141" s="99"/>
      <c r="ES141" s="103"/>
      <c r="ET141" s="99"/>
      <c r="EU141" s="100"/>
      <c r="EY141" s="99"/>
      <c r="EZ141" s="103"/>
      <c r="FA141" s="99"/>
      <c r="FB141" s="100"/>
      <c r="FF141" s="99"/>
      <c r="FG141" s="103"/>
      <c r="FH141" s="99"/>
      <c r="FI141" s="100"/>
      <c r="FM141" s="99"/>
      <c r="FN141" s="103"/>
      <c r="FO141" s="99"/>
      <c r="FP141" s="100"/>
      <c r="FT141" s="99"/>
      <c r="FU141" s="103"/>
      <c r="FV141" s="99"/>
      <c r="FW141" s="100"/>
      <c r="GA141" s="99"/>
      <c r="GB141" s="103"/>
      <c r="GC141" s="99"/>
      <c r="GD141" s="100"/>
      <c r="GH141" s="99"/>
      <c r="GI141" s="103"/>
      <c r="GJ141" s="99"/>
      <c r="GK141" s="100"/>
      <c r="GO141" s="99"/>
      <c r="GP141" s="103"/>
      <c r="GQ141" s="99"/>
      <c r="GR141" s="100"/>
      <c r="GV141" s="99"/>
      <c r="GW141" s="103"/>
      <c r="GX141" s="99"/>
      <c r="GY141" s="100"/>
      <c r="HC141" s="99"/>
      <c r="HD141" s="103"/>
      <c r="HE141" s="99"/>
      <c r="HF141" s="100"/>
      <c r="HJ141" s="99"/>
      <c r="HK141" s="103"/>
      <c r="HL141" s="99"/>
      <c r="HM141" s="100"/>
      <c r="HQ141" s="99"/>
      <c r="HR141" s="103"/>
      <c r="HS141" s="99"/>
      <c r="HT141" s="100"/>
      <c r="HX141" s="99"/>
      <c r="HY141" s="103"/>
      <c r="HZ141" s="99"/>
      <c r="IA141" s="100"/>
      <c r="IE141" s="99"/>
      <c r="IF141" s="103"/>
      <c r="IG141" s="99"/>
      <c r="IH141" s="100"/>
      <c r="IL141" s="99"/>
      <c r="IM141" s="103"/>
      <c r="IN141" s="99"/>
      <c r="IO141" s="100"/>
      <c r="IS141" s="99"/>
      <c r="IT141" s="103"/>
      <c r="IU141" s="99"/>
      <c r="IV141" s="100"/>
    </row>
    <row r="142" spans="1:9" ht="18" customHeight="1">
      <c r="A142" s="48">
        <v>852</v>
      </c>
      <c r="B142" s="48"/>
      <c r="C142" s="48"/>
      <c r="D142" s="49" t="s">
        <v>171</v>
      </c>
      <c r="E142" s="50">
        <f>SUM(E145+E147+E150+E156)</f>
        <v>1171816</v>
      </c>
      <c r="F142" s="50">
        <f>SUM(F143+F145+F147+F150+F156)</f>
        <v>1185366</v>
      </c>
      <c r="G142" s="51">
        <f>(F142/E142)*100</f>
        <v>101.15632488377015</v>
      </c>
      <c r="I142" s="104"/>
    </row>
    <row r="143" spans="1:7" ht="18" customHeight="1">
      <c r="A143" s="105"/>
      <c r="B143" s="105" t="s">
        <v>172</v>
      </c>
      <c r="C143" s="105"/>
      <c r="D143" s="106" t="s">
        <v>173</v>
      </c>
      <c r="E143" s="107">
        <v>0</v>
      </c>
      <c r="F143" s="107">
        <v>269</v>
      </c>
      <c r="G143" s="59"/>
    </row>
    <row r="144" spans="1:7" ht="18" customHeight="1">
      <c r="A144" s="105"/>
      <c r="B144" s="105"/>
      <c r="C144" s="108" t="s">
        <v>164</v>
      </c>
      <c r="D144" s="109" t="s">
        <v>165</v>
      </c>
      <c r="E144" s="110">
        <v>0</v>
      </c>
      <c r="F144" s="110">
        <v>269</v>
      </c>
      <c r="G144" s="59"/>
    </row>
    <row r="145" spans="1:8" ht="32.25" customHeight="1">
      <c r="A145" s="52"/>
      <c r="B145" s="52">
        <v>85212</v>
      </c>
      <c r="C145" s="52"/>
      <c r="D145" s="53" t="s">
        <v>174</v>
      </c>
      <c r="E145" s="54">
        <f>SUM(E146)</f>
        <v>27916</v>
      </c>
      <c r="F145" s="54">
        <f>SUM(F146)</f>
        <v>31306</v>
      </c>
      <c r="G145" s="59">
        <f>(F145/E145)*100</f>
        <v>112.14357357787648</v>
      </c>
      <c r="H145" s="31">
        <f>E149+E155+E157</f>
        <v>1071500</v>
      </c>
    </row>
    <row r="146" spans="1:7" ht="32.25" customHeight="1">
      <c r="A146" s="52"/>
      <c r="B146" s="56"/>
      <c r="C146" s="56">
        <v>2360</v>
      </c>
      <c r="D146" s="57" t="s">
        <v>175</v>
      </c>
      <c r="E146" s="58">
        <v>27916</v>
      </c>
      <c r="F146" s="58">
        <v>31306</v>
      </c>
      <c r="G146" s="59">
        <f>(F146/E146)*100</f>
        <v>112.14357357787648</v>
      </c>
    </row>
    <row r="147" spans="1:7" ht="18" customHeight="1">
      <c r="A147" s="52"/>
      <c r="B147" s="52">
        <v>85214</v>
      </c>
      <c r="C147" s="52"/>
      <c r="D147" s="53" t="s">
        <v>176</v>
      </c>
      <c r="E147" s="54">
        <f>E149</f>
        <v>398000</v>
      </c>
      <c r="F147" s="54">
        <f>SUM(F148+F149)</f>
        <v>398012</v>
      </c>
      <c r="G147" s="59">
        <f>(F147/E147)*100</f>
        <v>100.00301507537688</v>
      </c>
    </row>
    <row r="148" spans="1:7" ht="18" customHeight="1">
      <c r="A148" s="52"/>
      <c r="B148" s="52"/>
      <c r="C148" s="111" t="s">
        <v>130</v>
      </c>
      <c r="D148" s="67" t="s">
        <v>84</v>
      </c>
      <c r="E148" s="112">
        <v>0</v>
      </c>
      <c r="F148" s="112">
        <v>12</v>
      </c>
      <c r="G148" s="59"/>
    </row>
    <row r="149" spans="1:7" ht="18" customHeight="1">
      <c r="A149" s="52"/>
      <c r="B149" s="56"/>
      <c r="C149" s="56">
        <v>2030</v>
      </c>
      <c r="D149" s="57" t="s">
        <v>170</v>
      </c>
      <c r="E149" s="58">
        <v>398000</v>
      </c>
      <c r="F149" s="58">
        <v>398000</v>
      </c>
      <c r="G149" s="59">
        <f>(F149/E149)*100</f>
        <v>100</v>
      </c>
    </row>
    <row r="150" spans="1:7" ht="18" customHeight="1">
      <c r="A150" s="52"/>
      <c r="B150" s="52">
        <v>85219</v>
      </c>
      <c r="C150" s="52"/>
      <c r="D150" s="53" t="s">
        <v>177</v>
      </c>
      <c r="E150" s="54">
        <f>SUM(E151:E155)</f>
        <v>380900</v>
      </c>
      <c r="F150" s="54">
        <f>SUM(F151+F152+F153+F154+F155)</f>
        <v>390779</v>
      </c>
      <c r="G150" s="59">
        <f>(F150/E150)*100</f>
        <v>102.59359411919138</v>
      </c>
    </row>
    <row r="151" spans="1:8" ht="32.25" customHeight="1">
      <c r="A151" s="56"/>
      <c r="B151" s="56"/>
      <c r="C151" s="56" t="s">
        <v>43</v>
      </c>
      <c r="D151" s="57" t="s">
        <v>158</v>
      </c>
      <c r="E151" s="58">
        <v>16500</v>
      </c>
      <c r="F151" s="58">
        <v>27788</v>
      </c>
      <c r="G151" s="59">
        <f>(F151/E151)*100</f>
        <v>168.4121212121212</v>
      </c>
      <c r="H151" s="31">
        <f>F151+F152+F153+F154</f>
        <v>82279</v>
      </c>
    </row>
    <row r="152" spans="1:7" ht="19.5" customHeight="1">
      <c r="A152" s="56"/>
      <c r="B152" s="56"/>
      <c r="C152" s="56" t="s">
        <v>164</v>
      </c>
      <c r="D152" s="57" t="s">
        <v>165</v>
      </c>
      <c r="E152" s="58">
        <v>22600</v>
      </c>
      <c r="F152" s="58">
        <v>28957</v>
      </c>
      <c r="G152" s="59">
        <f>(F152/E152)*100</f>
        <v>128.1283185840708</v>
      </c>
    </row>
    <row r="153" spans="1:7" ht="18" customHeight="1">
      <c r="A153" s="56"/>
      <c r="B153" s="56"/>
      <c r="C153" s="56" t="s">
        <v>152</v>
      </c>
      <c r="D153" s="57" t="s">
        <v>153</v>
      </c>
      <c r="E153" s="58">
        <v>18000</v>
      </c>
      <c r="F153" s="58">
        <v>21406</v>
      </c>
      <c r="G153" s="59">
        <f>(F153/E153)*100</f>
        <v>118.92222222222222</v>
      </c>
    </row>
    <row r="154" spans="1:7" ht="18" customHeight="1">
      <c r="A154" s="56"/>
      <c r="B154" s="56"/>
      <c r="C154" s="56" t="s">
        <v>130</v>
      </c>
      <c r="D154" s="57" t="s">
        <v>178</v>
      </c>
      <c r="E154" s="58">
        <v>15300</v>
      </c>
      <c r="F154" s="58">
        <v>4128</v>
      </c>
      <c r="G154" s="59">
        <f>(F154/E154)*100</f>
        <v>26.98039215686274</v>
      </c>
    </row>
    <row r="155" spans="1:7" ht="18" customHeight="1">
      <c r="A155" s="56"/>
      <c r="B155" s="56"/>
      <c r="C155" s="56">
        <v>2030</v>
      </c>
      <c r="D155" s="57" t="s">
        <v>179</v>
      </c>
      <c r="E155" s="58">
        <v>308500</v>
      </c>
      <c r="F155" s="58">
        <v>308500</v>
      </c>
      <c r="G155" s="59">
        <f>(F155/E155)*100</f>
        <v>100</v>
      </c>
    </row>
    <row r="156" spans="1:7" ht="18" customHeight="1">
      <c r="A156" s="52"/>
      <c r="B156" s="52">
        <v>85295</v>
      </c>
      <c r="C156" s="52"/>
      <c r="D156" s="53" t="s">
        <v>42</v>
      </c>
      <c r="E156" s="54">
        <f>E157</f>
        <v>365000</v>
      </c>
      <c r="F156" s="54">
        <f>F157</f>
        <v>365000</v>
      </c>
      <c r="G156" s="59">
        <f>(F156/E156)*100</f>
        <v>100</v>
      </c>
    </row>
    <row r="157" spans="1:7" ht="18" customHeight="1">
      <c r="A157" s="56"/>
      <c r="B157" s="56"/>
      <c r="C157" s="56">
        <v>2030</v>
      </c>
      <c r="D157" s="57" t="s">
        <v>170</v>
      </c>
      <c r="E157" s="58">
        <v>365000</v>
      </c>
      <c r="F157" s="58">
        <v>365000</v>
      </c>
      <c r="G157" s="59">
        <f>(F157/E157)*100</f>
        <v>100</v>
      </c>
    </row>
    <row r="158" spans="1:7" ht="18" customHeight="1">
      <c r="A158" s="113" t="s">
        <v>27</v>
      </c>
      <c r="B158" s="113"/>
      <c r="C158" s="113"/>
      <c r="D158" s="61" t="s">
        <v>180</v>
      </c>
      <c r="E158" s="62">
        <f>SUM(E159)</f>
        <v>116037</v>
      </c>
      <c r="F158" s="62">
        <f>SUM(F159)</f>
        <v>116037</v>
      </c>
      <c r="G158" s="51">
        <f>(F158/E158)*100</f>
        <v>100</v>
      </c>
    </row>
    <row r="159" spans="1:7" ht="18" customHeight="1">
      <c r="A159" s="56"/>
      <c r="B159" s="63" t="s">
        <v>181</v>
      </c>
      <c r="C159" s="56"/>
      <c r="D159" s="66" t="s">
        <v>42</v>
      </c>
      <c r="E159" s="65">
        <f>SUM(E160:E161)</f>
        <v>116037</v>
      </c>
      <c r="F159" s="65">
        <f>SUM(F160:F161)</f>
        <v>116037</v>
      </c>
      <c r="G159" s="59">
        <f>(F159/E159)*100</f>
        <v>100</v>
      </c>
    </row>
    <row r="160" spans="1:256" s="75" customFormat="1" ht="26.25" customHeight="1">
      <c r="A160" s="114"/>
      <c r="B160" s="115"/>
      <c r="C160" s="115">
        <v>8538</v>
      </c>
      <c r="D160" s="83" t="s">
        <v>85</v>
      </c>
      <c r="E160" s="58">
        <f>F160</f>
        <v>109591</v>
      </c>
      <c r="F160" s="58">
        <v>109591</v>
      </c>
      <c r="G160" s="59">
        <f>(F160/E160)*100</f>
        <v>100</v>
      </c>
      <c r="H160" s="116"/>
      <c r="I160" s="117"/>
      <c r="J160" s="117"/>
      <c r="K160" s="100"/>
      <c r="O160" s="116"/>
      <c r="P160" s="117"/>
      <c r="Q160" s="117"/>
      <c r="R160" s="100"/>
      <c r="V160" s="116"/>
      <c r="W160" s="117"/>
      <c r="X160" s="117"/>
      <c r="Y160" s="100"/>
      <c r="AC160" s="116"/>
      <c r="AD160" s="117"/>
      <c r="AE160" s="117"/>
      <c r="AF160" s="100"/>
      <c r="AJ160" s="116"/>
      <c r="AK160" s="117"/>
      <c r="AL160" s="117"/>
      <c r="AM160" s="100"/>
      <c r="AQ160" s="116"/>
      <c r="AR160" s="117"/>
      <c r="AS160" s="117"/>
      <c r="AT160" s="100"/>
      <c r="AX160" s="116"/>
      <c r="AY160" s="117"/>
      <c r="AZ160" s="117"/>
      <c r="BA160" s="100"/>
      <c r="BE160" s="116"/>
      <c r="BF160" s="117"/>
      <c r="BG160" s="117"/>
      <c r="BH160" s="100"/>
      <c r="BL160" s="116"/>
      <c r="BM160" s="117"/>
      <c r="BN160" s="117"/>
      <c r="BO160" s="100"/>
      <c r="BS160" s="116"/>
      <c r="BT160" s="117"/>
      <c r="BU160" s="117"/>
      <c r="BV160" s="100"/>
      <c r="BZ160" s="116"/>
      <c r="CA160" s="117"/>
      <c r="CB160" s="117"/>
      <c r="CC160" s="100"/>
      <c r="CG160" s="116"/>
      <c r="CH160" s="117"/>
      <c r="CI160" s="117"/>
      <c r="CJ160" s="100"/>
      <c r="CN160" s="116"/>
      <c r="CO160" s="117"/>
      <c r="CP160" s="117"/>
      <c r="CQ160" s="100"/>
      <c r="CU160" s="116"/>
      <c r="CV160" s="117"/>
      <c r="CW160" s="117"/>
      <c r="CX160" s="100"/>
      <c r="DB160" s="116"/>
      <c r="DC160" s="117"/>
      <c r="DD160" s="117"/>
      <c r="DE160" s="100"/>
      <c r="DI160" s="116"/>
      <c r="DJ160" s="117"/>
      <c r="DK160" s="117"/>
      <c r="DL160" s="100"/>
      <c r="DP160" s="116"/>
      <c r="DQ160" s="117"/>
      <c r="DR160" s="117"/>
      <c r="DS160" s="100"/>
      <c r="DW160" s="116"/>
      <c r="DX160" s="117"/>
      <c r="DY160" s="117"/>
      <c r="DZ160" s="100"/>
      <c r="ED160" s="116"/>
      <c r="EE160" s="117"/>
      <c r="EF160" s="117"/>
      <c r="EG160" s="100"/>
      <c r="EK160" s="116"/>
      <c r="EL160" s="117"/>
      <c r="EM160" s="117"/>
      <c r="EN160" s="100"/>
      <c r="ER160" s="116"/>
      <c r="ES160" s="117"/>
      <c r="ET160" s="117"/>
      <c r="EU160" s="100"/>
      <c r="EY160" s="116"/>
      <c r="EZ160" s="117"/>
      <c r="FA160" s="117"/>
      <c r="FB160" s="100"/>
      <c r="FF160" s="116"/>
      <c r="FG160" s="117"/>
      <c r="FH160" s="117"/>
      <c r="FI160" s="100"/>
      <c r="FM160" s="116"/>
      <c r="FN160" s="117"/>
      <c r="FO160" s="117"/>
      <c r="FP160" s="100"/>
      <c r="FT160" s="116"/>
      <c r="FU160" s="117"/>
      <c r="FV160" s="117"/>
      <c r="FW160" s="100"/>
      <c r="GA160" s="116"/>
      <c r="GB160" s="117"/>
      <c r="GC160" s="117"/>
      <c r="GD160" s="100"/>
      <c r="GH160" s="116"/>
      <c r="GI160" s="117"/>
      <c r="GJ160" s="117"/>
      <c r="GK160" s="100"/>
      <c r="GO160" s="116"/>
      <c r="GP160" s="117"/>
      <c r="GQ160" s="117"/>
      <c r="GR160" s="100"/>
      <c r="GV160" s="116"/>
      <c r="GW160" s="117"/>
      <c r="GX160" s="117"/>
      <c r="GY160" s="100"/>
      <c r="HC160" s="116"/>
      <c r="HD160" s="117"/>
      <c r="HE160" s="117"/>
      <c r="HF160" s="100"/>
      <c r="HJ160" s="116"/>
      <c r="HK160" s="117"/>
      <c r="HL160" s="117"/>
      <c r="HM160" s="100"/>
      <c r="HQ160" s="116"/>
      <c r="HR160" s="117"/>
      <c r="HS160" s="117"/>
      <c r="HT160" s="100"/>
      <c r="HX160" s="116"/>
      <c r="HY160" s="117"/>
      <c r="HZ160" s="117"/>
      <c r="IA160" s="100"/>
      <c r="IE160" s="116"/>
      <c r="IF160" s="117"/>
      <c r="IG160" s="117"/>
      <c r="IH160" s="100"/>
      <c r="IL160" s="116"/>
      <c r="IM160" s="117"/>
      <c r="IN160" s="117"/>
      <c r="IO160" s="100"/>
      <c r="IS160" s="116"/>
      <c r="IT160" s="117"/>
      <c r="IU160" s="117"/>
      <c r="IV160" s="100"/>
    </row>
    <row r="161" spans="1:7" ht="18" customHeight="1">
      <c r="A161" s="56"/>
      <c r="B161" s="56"/>
      <c r="C161" s="56" t="s">
        <v>83</v>
      </c>
      <c r="D161" s="57" t="s">
        <v>182</v>
      </c>
      <c r="E161" s="58">
        <f>F161</f>
        <v>6446</v>
      </c>
      <c r="F161" s="58">
        <v>6446</v>
      </c>
      <c r="G161" s="59">
        <f>(F161/E161)*100</f>
        <v>100</v>
      </c>
    </row>
    <row r="162" spans="1:7" ht="18" customHeight="1">
      <c r="A162" s="113" t="s">
        <v>28</v>
      </c>
      <c r="B162" s="113"/>
      <c r="C162" s="113"/>
      <c r="D162" s="61" t="s">
        <v>183</v>
      </c>
      <c r="E162" s="62">
        <f>SUM(E163)</f>
        <v>255118</v>
      </c>
      <c r="F162" s="62">
        <f>SUM(F163)</f>
        <v>179785</v>
      </c>
      <c r="G162" s="51">
        <f>(F162/E162)*100</f>
        <v>70.47131131476415</v>
      </c>
    </row>
    <row r="163" spans="1:7" ht="18" customHeight="1">
      <c r="A163" s="56"/>
      <c r="B163" s="63" t="s">
        <v>184</v>
      </c>
      <c r="C163" s="63"/>
      <c r="D163" s="64" t="s">
        <v>185</v>
      </c>
      <c r="E163" s="65">
        <f>SUM(E164)</f>
        <v>255118</v>
      </c>
      <c r="F163" s="65">
        <f>SUM(F164)</f>
        <v>179785</v>
      </c>
      <c r="G163" s="59">
        <f>(F163/E163)*100</f>
        <v>70.47131131476415</v>
      </c>
    </row>
    <row r="164" spans="1:7" ht="18" customHeight="1">
      <c r="A164" s="56"/>
      <c r="B164" s="56"/>
      <c r="C164" s="56" t="s">
        <v>154</v>
      </c>
      <c r="D164" s="57" t="s">
        <v>170</v>
      </c>
      <c r="E164" s="58">
        <v>255118</v>
      </c>
      <c r="F164" s="58">
        <v>179785</v>
      </c>
      <c r="G164" s="59">
        <f>(F164/E164)*100</f>
        <v>70.47131131476415</v>
      </c>
    </row>
    <row r="165" spans="1:7" ht="18" customHeight="1">
      <c r="A165" s="48">
        <v>900</v>
      </c>
      <c r="B165" s="48"/>
      <c r="C165" s="48"/>
      <c r="D165" s="49" t="s">
        <v>186</v>
      </c>
      <c r="E165" s="50">
        <f>SUM(E166+E170+E172+E174)</f>
        <v>45670</v>
      </c>
      <c r="F165" s="50">
        <f>SUM(F166+F170+F172+F174)</f>
        <v>47733</v>
      </c>
      <c r="G165" s="51">
        <f>(F165/E165)*100</f>
        <v>104.51718852638494</v>
      </c>
    </row>
    <row r="166" spans="1:7" ht="18" customHeight="1">
      <c r="A166" s="118"/>
      <c r="B166" s="118" t="s">
        <v>187</v>
      </c>
      <c r="C166" s="118"/>
      <c r="D166" s="119" t="s">
        <v>188</v>
      </c>
      <c r="E166" s="120">
        <f>SUM(E167)</f>
        <v>34770</v>
      </c>
      <c r="F166" s="120">
        <f>SUM(F167)</f>
        <v>34770</v>
      </c>
      <c r="G166" s="59">
        <f>(F166/E166)*100</f>
        <v>100</v>
      </c>
    </row>
    <row r="167" spans="1:7" ht="34.5" customHeight="1">
      <c r="A167" s="118"/>
      <c r="B167" s="118"/>
      <c r="C167" s="108" t="s">
        <v>48</v>
      </c>
      <c r="D167" s="57" t="s">
        <v>49</v>
      </c>
      <c r="E167" s="110">
        <v>34770</v>
      </c>
      <c r="F167" s="110">
        <v>34770</v>
      </c>
      <c r="G167" s="59">
        <f>(F167/E167)*100</f>
        <v>100</v>
      </c>
    </row>
    <row r="168" spans="1:7" ht="34.5" customHeight="1">
      <c r="A168" s="121"/>
      <c r="B168" s="121"/>
      <c r="C168" s="122"/>
      <c r="D168" s="74"/>
      <c r="E168" s="123"/>
      <c r="F168" s="123"/>
      <c r="G168" s="93"/>
    </row>
    <row r="169" spans="1:7" ht="14.25" customHeight="1">
      <c r="A169" s="121"/>
      <c r="B169" s="121"/>
      <c r="C169" s="122"/>
      <c r="D169" s="74"/>
      <c r="E169" s="123"/>
      <c r="F169" s="123"/>
      <c r="G169" s="93" t="s">
        <v>67</v>
      </c>
    </row>
    <row r="170" spans="1:7" ht="19.5" customHeight="1">
      <c r="A170" s="118"/>
      <c r="B170" s="118" t="s">
        <v>189</v>
      </c>
      <c r="C170" s="108"/>
      <c r="D170" s="64" t="s">
        <v>190</v>
      </c>
      <c r="E170" s="107">
        <f>SUM(E171)</f>
        <v>7200</v>
      </c>
      <c r="F170" s="107">
        <f>SUM(F171)</f>
        <v>7194</v>
      </c>
      <c r="G170" s="59">
        <f>(F170/E170)*100</f>
        <v>99.91666666666667</v>
      </c>
    </row>
    <row r="171" spans="1:7" ht="19.5" customHeight="1">
      <c r="A171" s="118"/>
      <c r="B171" s="118"/>
      <c r="C171" s="108" t="s">
        <v>191</v>
      </c>
      <c r="D171" s="57" t="s">
        <v>192</v>
      </c>
      <c r="E171" s="110">
        <v>7200</v>
      </c>
      <c r="F171" s="110">
        <v>7194</v>
      </c>
      <c r="G171" s="59">
        <f>(F171/E171)*100</f>
        <v>99.91666666666667</v>
      </c>
    </row>
    <row r="172" spans="1:7" ht="21.75" customHeight="1">
      <c r="A172" s="118"/>
      <c r="B172" s="118" t="s">
        <v>193</v>
      </c>
      <c r="C172" s="108"/>
      <c r="D172" s="66" t="s">
        <v>194</v>
      </c>
      <c r="E172" s="107">
        <f>SUM(E173)</f>
        <v>800</v>
      </c>
      <c r="F172" s="107">
        <f>SUM(F173)</f>
        <v>799</v>
      </c>
      <c r="G172" s="59">
        <f>(F172/E172)*100</f>
        <v>99.875</v>
      </c>
    </row>
    <row r="173" spans="1:7" ht="19.5" customHeight="1">
      <c r="A173" s="118"/>
      <c r="B173" s="118"/>
      <c r="C173" s="108" t="s">
        <v>195</v>
      </c>
      <c r="D173" s="57" t="s">
        <v>196</v>
      </c>
      <c r="E173" s="110">
        <v>800</v>
      </c>
      <c r="F173" s="110">
        <v>799</v>
      </c>
      <c r="G173" s="59">
        <f>(F173/E173)*100</f>
        <v>99.875</v>
      </c>
    </row>
    <row r="174" spans="1:7" ht="18" customHeight="1">
      <c r="A174" s="52"/>
      <c r="B174" s="52">
        <v>90020</v>
      </c>
      <c r="C174" s="52"/>
      <c r="D174" s="53" t="s">
        <v>197</v>
      </c>
      <c r="E174" s="54">
        <f>E175</f>
        <v>2900</v>
      </c>
      <c r="F174" s="54">
        <f>F175</f>
        <v>4970</v>
      </c>
      <c r="G174" s="59">
        <f>(F174/E174)*100</f>
        <v>171.3793103448276</v>
      </c>
    </row>
    <row r="175" spans="1:7" ht="19.5" customHeight="1">
      <c r="A175" s="52"/>
      <c r="B175" s="79" t="s">
        <v>80</v>
      </c>
      <c r="C175" s="70" t="s">
        <v>198</v>
      </c>
      <c r="D175" s="57" t="s">
        <v>199</v>
      </c>
      <c r="E175" s="58">
        <v>2900</v>
      </c>
      <c r="F175" s="58">
        <v>4970</v>
      </c>
      <c r="G175" s="59">
        <f>(F175/E175)*100</f>
        <v>171.3793103448276</v>
      </c>
    </row>
    <row r="176" spans="1:7" ht="19.5" customHeight="1">
      <c r="A176" s="48" t="s">
        <v>30</v>
      </c>
      <c r="B176" s="124"/>
      <c r="C176" s="125"/>
      <c r="D176" s="61" t="s">
        <v>200</v>
      </c>
      <c r="E176" s="62">
        <f>SUM(E177+E179)</f>
        <v>30190</v>
      </c>
      <c r="F176" s="62">
        <f>SUM(F177+F179)</f>
        <v>29972</v>
      </c>
      <c r="G176" s="51">
        <f>(F176/E176)*100</f>
        <v>99.27790659158661</v>
      </c>
    </row>
    <row r="177" spans="1:7" ht="19.5" customHeight="1">
      <c r="A177" s="52"/>
      <c r="B177" s="78" t="s">
        <v>201</v>
      </c>
      <c r="C177" s="70"/>
      <c r="D177" s="66" t="s">
        <v>202</v>
      </c>
      <c r="E177" s="65">
        <f>SUM(E178)</f>
        <v>190</v>
      </c>
      <c r="F177" s="65">
        <f>SUM(F178)</f>
        <v>190</v>
      </c>
      <c r="G177" s="59">
        <f>(F177/E177)*100</f>
        <v>100</v>
      </c>
    </row>
    <row r="178" spans="1:7" ht="19.5" customHeight="1">
      <c r="A178" s="52"/>
      <c r="B178" s="69"/>
      <c r="C178" s="70" t="s">
        <v>203</v>
      </c>
      <c r="D178" s="57" t="s">
        <v>204</v>
      </c>
      <c r="E178" s="58">
        <v>190</v>
      </c>
      <c r="F178" s="58">
        <v>190</v>
      </c>
      <c r="G178" s="59">
        <f>(F178/E178)*100</f>
        <v>100</v>
      </c>
    </row>
    <row r="179" spans="1:7" ht="19.5" customHeight="1">
      <c r="A179" s="52"/>
      <c r="B179" s="78" t="s">
        <v>205</v>
      </c>
      <c r="C179" s="70"/>
      <c r="D179" s="66" t="s">
        <v>42</v>
      </c>
      <c r="E179" s="65">
        <f>SUM(E180)</f>
        <v>30000</v>
      </c>
      <c r="F179" s="65">
        <f>SUM(F180)</f>
        <v>29782</v>
      </c>
      <c r="G179" s="59">
        <f>(F179/E179)*100</f>
        <v>99.27333333333334</v>
      </c>
    </row>
    <row r="180" spans="1:7" ht="33" customHeight="1">
      <c r="A180" s="52"/>
      <c r="B180" s="78"/>
      <c r="C180" s="70" t="s">
        <v>206</v>
      </c>
      <c r="D180" s="67" t="s">
        <v>207</v>
      </c>
      <c r="E180" s="58">
        <v>30000</v>
      </c>
      <c r="F180" s="58">
        <v>29782</v>
      </c>
      <c r="G180" s="59">
        <f>(F180/E180)*100</f>
        <v>99.27333333333334</v>
      </c>
    </row>
    <row r="181" spans="1:7" ht="18" customHeight="1">
      <c r="A181" s="126" t="s">
        <v>208</v>
      </c>
      <c r="B181" s="126"/>
      <c r="C181" s="126"/>
      <c r="D181" s="126"/>
      <c r="E181" s="127">
        <f>SUM(E176+E165+E162+E158+E142+E93+E84+E43+E31+E28+E16+E11+E8)</f>
        <v>33391923</v>
      </c>
      <c r="F181" s="127">
        <f>SUM(F176+F165+F162+F158+F142+F93+F84+F43+F31+F28+F16+F11+F8)</f>
        <v>34548928</v>
      </c>
      <c r="G181" s="128">
        <f>(F181/E181)*100</f>
        <v>103.46492473644</v>
      </c>
    </row>
    <row r="182" spans="5:7" ht="18" customHeight="1">
      <c r="E182" s="129"/>
      <c r="F182" s="129"/>
      <c r="G182" s="130"/>
    </row>
    <row r="184" spans="5:7" ht="18" customHeight="1">
      <c r="E184" s="129"/>
      <c r="F184" s="129"/>
      <c r="G184" s="130"/>
    </row>
    <row r="185" spans="5:7" ht="18" customHeight="1">
      <c r="E185" s="129"/>
      <c r="F185" s="129"/>
      <c r="G185" s="130"/>
    </row>
    <row r="186" spans="5:7" ht="18" customHeight="1">
      <c r="E186" s="131"/>
      <c r="F186" s="131"/>
      <c r="G186" s="132"/>
    </row>
  </sheetData>
  <mergeCells count="10">
    <mergeCell ref="F1:G1"/>
    <mergeCell ref="A2:G2"/>
    <mergeCell ref="A4:C4"/>
    <mergeCell ref="A5:A6"/>
    <mergeCell ref="B5:B6"/>
    <mergeCell ref="C5:C6"/>
    <mergeCell ref="D5:D6"/>
    <mergeCell ref="E5:E6"/>
    <mergeCell ref="F5:F6"/>
    <mergeCell ref="A181:D181"/>
  </mergeCells>
  <printOptions horizontalCentered="1" verticalCentered="1"/>
  <pageMargins left="0.1798611111111111" right="0.1701388888888889" top="0.5902777777777778" bottom="0.5902777777777778" header="0.5118055555555555" footer="0.5118055555555555"/>
  <pageSetup horizontalDpi="300" verticalDpi="3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defaultGridColor="0" view="pageBreakPreview" zoomScale="80" zoomScaleSheetLayoutView="80" colorId="15" workbookViewId="0" topLeftCell="A25">
      <selection activeCell="A1" sqref="A1"/>
    </sheetView>
  </sheetViews>
  <sheetFormatPr defaultColWidth="12.00390625" defaultRowHeight="12.75"/>
  <cols>
    <col min="1" max="2" width="9.75390625" style="133" customWidth="1"/>
    <col min="3" max="3" width="8.625" style="133" customWidth="1"/>
    <col min="4" max="4" width="112.375" style="2" customWidth="1"/>
    <col min="5" max="5" width="13.00390625" style="134" customWidth="1"/>
    <col min="6" max="6" width="13.875" style="134" customWidth="1"/>
    <col min="7" max="7" width="11.625" style="135" customWidth="1"/>
    <col min="8" max="16384" width="11.625" style="133" customWidth="1"/>
  </cols>
  <sheetData>
    <row r="1" spans="5:7" ht="29.25" customHeight="1">
      <c r="E1" s="136" t="s">
        <v>209</v>
      </c>
      <c r="F1" s="136"/>
      <c r="G1" s="136"/>
    </row>
    <row r="2" spans="4:7" ht="32.25" customHeight="1">
      <c r="D2"/>
      <c r="E2" s="137"/>
      <c r="F2" s="137"/>
      <c r="G2" s="138"/>
    </row>
    <row r="3" spans="1:7" ht="49.5" customHeight="1">
      <c r="A3" s="139" t="s">
        <v>210</v>
      </c>
      <c r="B3" s="139"/>
      <c r="C3" s="139"/>
      <c r="D3" s="139"/>
      <c r="E3" s="139"/>
      <c r="F3" s="139"/>
      <c r="G3" s="139"/>
    </row>
    <row r="4" spans="1:7" ht="17.25">
      <c r="A4" s="140" t="s">
        <v>211</v>
      </c>
      <c r="B4" s="140"/>
      <c r="C4" s="140"/>
      <c r="D4" s="140"/>
      <c r="F4" s="141" t="s">
        <v>4</v>
      </c>
      <c r="G4" s="141"/>
    </row>
    <row r="5" spans="1:7" s="148" customFormat="1" ht="39.75" customHeight="1">
      <c r="A5" s="142" t="s">
        <v>5</v>
      </c>
      <c r="B5" s="143" t="s">
        <v>36</v>
      </c>
      <c r="C5" s="144" t="s">
        <v>37</v>
      </c>
      <c r="D5" s="144" t="s">
        <v>38</v>
      </c>
      <c r="E5" s="145" t="s">
        <v>7</v>
      </c>
      <c r="F5" s="146" t="s">
        <v>8</v>
      </c>
      <c r="G5" s="147" t="s">
        <v>9</v>
      </c>
    </row>
    <row r="6" spans="1:7" ht="12.75" customHeight="1">
      <c r="A6" s="149">
        <v>1</v>
      </c>
      <c r="B6" s="150">
        <v>2</v>
      </c>
      <c r="C6" s="150">
        <v>3</v>
      </c>
      <c r="D6" s="150">
        <v>4</v>
      </c>
      <c r="E6" s="151">
        <v>5</v>
      </c>
      <c r="F6" s="152">
        <v>6</v>
      </c>
      <c r="G6" s="153">
        <v>7</v>
      </c>
    </row>
    <row r="7" spans="1:7" ht="19.5" customHeight="1">
      <c r="A7" s="154" t="s">
        <v>10</v>
      </c>
      <c r="B7" s="155"/>
      <c r="C7" s="156"/>
      <c r="D7" s="156" t="s">
        <v>212</v>
      </c>
      <c r="E7" s="157">
        <f>SUM(E8)</f>
        <v>360474</v>
      </c>
      <c r="F7" s="158">
        <f>SUM(F8)</f>
        <v>360474</v>
      </c>
      <c r="G7" s="159">
        <f>(F7/E7)*100</f>
        <v>100</v>
      </c>
    </row>
    <row r="8" spans="1:7" ht="19.5" customHeight="1">
      <c r="A8" s="160"/>
      <c r="B8" s="161">
        <v>1095</v>
      </c>
      <c r="C8" s="162"/>
      <c r="D8" s="163" t="s">
        <v>42</v>
      </c>
      <c r="E8" s="164">
        <f>E9</f>
        <v>360474</v>
      </c>
      <c r="F8" s="164">
        <f>F9</f>
        <v>360474</v>
      </c>
      <c r="G8" s="165">
        <f>(F8/E8)*100</f>
        <v>100</v>
      </c>
    </row>
    <row r="9" spans="1:7" ht="31.5" customHeight="1">
      <c r="A9" s="166"/>
      <c r="B9" s="167"/>
      <c r="C9" s="167">
        <v>2010</v>
      </c>
      <c r="D9" s="168" t="s">
        <v>213</v>
      </c>
      <c r="E9" s="169">
        <v>360474</v>
      </c>
      <c r="F9" s="170">
        <v>360474</v>
      </c>
      <c r="G9" s="165">
        <f>(F9/E9)*100</f>
        <v>100</v>
      </c>
    </row>
    <row r="10" spans="1:7" ht="19.5" customHeight="1">
      <c r="A10" s="171">
        <v>750</v>
      </c>
      <c r="B10" s="172"/>
      <c r="C10" s="172"/>
      <c r="D10" s="173" t="s">
        <v>71</v>
      </c>
      <c r="E10" s="174">
        <f>E11</f>
        <v>141000</v>
      </c>
      <c r="F10" s="175">
        <f>SUM(F11)</f>
        <v>141000</v>
      </c>
      <c r="G10" s="159">
        <f>(F10/E10)*100</f>
        <v>100</v>
      </c>
    </row>
    <row r="11" spans="1:7" ht="15">
      <c r="A11" s="176"/>
      <c r="B11" s="177">
        <v>75011</v>
      </c>
      <c r="C11" s="178"/>
      <c r="D11" s="179" t="s">
        <v>72</v>
      </c>
      <c r="E11" s="180">
        <f>SUM(E12)</f>
        <v>141000</v>
      </c>
      <c r="F11" s="181">
        <f>SUM(F12)</f>
        <v>141000</v>
      </c>
      <c r="G11" s="165">
        <f>(F11/E11)*100</f>
        <v>100</v>
      </c>
    </row>
    <row r="12" spans="1:7" ht="31.5" customHeight="1">
      <c r="A12" s="182"/>
      <c r="B12" s="183"/>
      <c r="C12" s="183">
        <v>2010</v>
      </c>
      <c r="D12" s="184" t="s">
        <v>214</v>
      </c>
      <c r="E12" s="185">
        <v>141000</v>
      </c>
      <c r="F12" s="186">
        <v>141000</v>
      </c>
      <c r="G12" s="165">
        <f>(F12/E12)*100</f>
        <v>100</v>
      </c>
    </row>
    <row r="13" spans="1:7" ht="19.5" customHeight="1">
      <c r="A13" s="171">
        <v>751</v>
      </c>
      <c r="B13" s="172"/>
      <c r="C13" s="172"/>
      <c r="D13" s="173" t="s">
        <v>215</v>
      </c>
      <c r="E13" s="174">
        <f>E14</f>
        <v>2892</v>
      </c>
      <c r="F13" s="175">
        <f>SUM(F14)</f>
        <v>2892</v>
      </c>
      <c r="G13" s="159">
        <f>(F13/E13)*100</f>
        <v>100</v>
      </c>
    </row>
    <row r="14" spans="1:7" ht="15">
      <c r="A14" s="176"/>
      <c r="B14" s="177">
        <v>75101</v>
      </c>
      <c r="C14" s="178"/>
      <c r="D14" s="179" t="s">
        <v>216</v>
      </c>
      <c r="E14" s="180">
        <f>E15</f>
        <v>2892</v>
      </c>
      <c r="F14" s="181">
        <f>SUM(F15)</f>
        <v>2892</v>
      </c>
      <c r="G14" s="165">
        <f>(F14/E14)*100</f>
        <v>100</v>
      </c>
    </row>
    <row r="15" spans="1:7" ht="29.25">
      <c r="A15" s="182"/>
      <c r="B15" s="183"/>
      <c r="C15" s="183">
        <v>2010</v>
      </c>
      <c r="D15" s="184" t="s">
        <v>217</v>
      </c>
      <c r="E15" s="185">
        <v>2892</v>
      </c>
      <c r="F15" s="186">
        <v>2892</v>
      </c>
      <c r="G15" s="165">
        <f>(F15/E15)*100</f>
        <v>100</v>
      </c>
    </row>
    <row r="16" spans="1:7" ht="19.5" customHeight="1">
      <c r="A16" s="171">
        <v>852</v>
      </c>
      <c r="B16" s="172"/>
      <c r="C16" s="172"/>
      <c r="D16" s="173" t="s">
        <v>218</v>
      </c>
      <c r="E16" s="174">
        <f>SUM(E17+E19+E22+E24+E26)</f>
        <v>5828278</v>
      </c>
      <c r="F16" s="175">
        <f>SUM(F17+F19+F22+F24+F26)</f>
        <v>5719514</v>
      </c>
      <c r="G16" s="159">
        <f>(F16/E16)*100</f>
        <v>98.13385703290064</v>
      </c>
    </row>
    <row r="17" spans="1:7" ht="15">
      <c r="A17" s="176"/>
      <c r="B17" s="177">
        <v>85203</v>
      </c>
      <c r="C17" s="178"/>
      <c r="D17" s="179" t="s">
        <v>219</v>
      </c>
      <c r="E17" s="180">
        <f>E18</f>
        <v>312750</v>
      </c>
      <c r="F17" s="181">
        <f>SUM(F18)</f>
        <v>312750</v>
      </c>
      <c r="G17" s="165">
        <f>(F17/E17)*100</f>
        <v>100</v>
      </c>
    </row>
    <row r="18" spans="1:7" ht="29.25">
      <c r="A18" s="187"/>
      <c r="B18" s="188"/>
      <c r="C18" s="188">
        <v>2010</v>
      </c>
      <c r="D18" s="17" t="s">
        <v>214</v>
      </c>
      <c r="E18" s="189">
        <v>312750</v>
      </c>
      <c r="F18" s="190">
        <v>312750</v>
      </c>
      <c r="G18" s="165">
        <f>(F18/E18)*100</f>
        <v>100</v>
      </c>
    </row>
    <row r="19" spans="1:7" ht="29.25">
      <c r="A19" s="187"/>
      <c r="B19" s="191">
        <v>85212</v>
      </c>
      <c r="C19" s="191"/>
      <c r="D19" s="192" t="s">
        <v>220</v>
      </c>
      <c r="E19" s="193">
        <f>SUM(E20+E21)</f>
        <v>4931263</v>
      </c>
      <c r="F19" s="194">
        <f>SUM(F20+F21)</f>
        <v>4850513</v>
      </c>
      <c r="G19" s="165">
        <f>(F19/E19)*100</f>
        <v>98.36248847404812</v>
      </c>
    </row>
    <row r="20" spans="1:7" ht="29.25">
      <c r="A20" s="187"/>
      <c r="B20" s="188"/>
      <c r="C20" s="188">
        <v>2010</v>
      </c>
      <c r="D20" s="17" t="s">
        <v>214</v>
      </c>
      <c r="E20" s="189">
        <v>4915263</v>
      </c>
      <c r="F20" s="190">
        <v>4834513</v>
      </c>
      <c r="G20" s="165">
        <f>(F20/E20)*100</f>
        <v>98.35715810120436</v>
      </c>
    </row>
    <row r="21" spans="1:7" ht="29.25">
      <c r="A21" s="187"/>
      <c r="B21" s="188"/>
      <c r="C21" s="188">
        <v>6310</v>
      </c>
      <c r="D21" s="17" t="s">
        <v>221</v>
      </c>
      <c r="E21" s="189">
        <v>16000</v>
      </c>
      <c r="F21" s="190">
        <v>16000</v>
      </c>
      <c r="G21" s="165">
        <f>(F21/E21)*100</f>
        <v>100</v>
      </c>
    </row>
    <row r="22" spans="1:7" ht="29.25">
      <c r="A22" s="195"/>
      <c r="B22" s="191">
        <v>85213</v>
      </c>
      <c r="C22" s="191"/>
      <c r="D22" s="192" t="s">
        <v>222</v>
      </c>
      <c r="E22" s="193">
        <f>E23</f>
        <v>45600</v>
      </c>
      <c r="F22" s="194">
        <f>SUM(F23)</f>
        <v>45485</v>
      </c>
      <c r="G22" s="165">
        <f>(F22/E22)*100</f>
        <v>99.74780701754385</v>
      </c>
    </row>
    <row r="23" spans="1:7" ht="29.25">
      <c r="A23" s="187"/>
      <c r="B23" s="188"/>
      <c r="C23" s="188">
        <v>2010</v>
      </c>
      <c r="D23" s="17" t="s">
        <v>214</v>
      </c>
      <c r="E23" s="189">
        <v>45600</v>
      </c>
      <c r="F23" s="190">
        <v>45485</v>
      </c>
      <c r="G23" s="165">
        <f>(F23/E23)*100</f>
        <v>99.74780701754385</v>
      </c>
    </row>
    <row r="24" spans="1:7" ht="15">
      <c r="A24" s="195"/>
      <c r="B24" s="191">
        <v>85214</v>
      </c>
      <c r="C24" s="191"/>
      <c r="D24" s="192" t="s">
        <v>176</v>
      </c>
      <c r="E24" s="193">
        <f>E25</f>
        <v>473665</v>
      </c>
      <c r="F24" s="193">
        <f>SUM(F25)</f>
        <v>445766</v>
      </c>
      <c r="G24" s="165">
        <f>(F24/E24)*100</f>
        <v>94.10997223776297</v>
      </c>
    </row>
    <row r="25" spans="1:7" ht="29.25">
      <c r="A25" s="187"/>
      <c r="B25" s="188"/>
      <c r="C25" s="188">
        <v>2010</v>
      </c>
      <c r="D25" s="196" t="s">
        <v>223</v>
      </c>
      <c r="E25" s="189">
        <v>473665</v>
      </c>
      <c r="F25" s="189">
        <v>445766</v>
      </c>
      <c r="G25" s="165">
        <f>(F25/E25)*100</f>
        <v>94.10997223776297</v>
      </c>
    </row>
    <row r="26" spans="1:7" ht="15">
      <c r="A26" s="195">
        <v>852</v>
      </c>
      <c r="B26" s="191">
        <v>85228</v>
      </c>
      <c r="C26" s="191"/>
      <c r="D26" s="197" t="s">
        <v>224</v>
      </c>
      <c r="E26" s="193">
        <f>E27</f>
        <v>65000</v>
      </c>
      <c r="F26" s="193">
        <f>SUM(F27)</f>
        <v>65000</v>
      </c>
      <c r="G26" s="165">
        <f>(F26/E26)*100</f>
        <v>100</v>
      </c>
    </row>
    <row r="27" spans="1:7" ht="39" customHeight="1">
      <c r="A27" s="198"/>
      <c r="B27" s="199" t="s">
        <v>225</v>
      </c>
      <c r="C27" s="183">
        <v>2010</v>
      </c>
      <c r="D27" s="184" t="s">
        <v>214</v>
      </c>
      <c r="E27" s="185">
        <v>65000</v>
      </c>
      <c r="F27" s="200">
        <v>65000</v>
      </c>
      <c r="G27" s="165">
        <f>(F27/E27)*100</f>
        <v>100</v>
      </c>
    </row>
    <row r="28" spans="1:9" ht="24.75" customHeight="1">
      <c r="A28" s="201" t="s">
        <v>208</v>
      </c>
      <c r="B28" s="201"/>
      <c r="C28" s="201"/>
      <c r="D28" s="201"/>
      <c r="E28" s="202">
        <f>SUM(E16+E13+E10+E7)</f>
        <v>6332644</v>
      </c>
      <c r="F28" s="203">
        <f>SUM(F16+F13+F10+F7)</f>
        <v>6223880</v>
      </c>
      <c r="G28" s="204">
        <f>(F28/E28)*100</f>
        <v>98.2824867464522</v>
      </c>
      <c r="H28" s="205"/>
      <c r="I28" s="205"/>
    </row>
  </sheetData>
  <mergeCells count="4">
    <mergeCell ref="E1:G1"/>
    <mergeCell ref="A3:G3"/>
    <mergeCell ref="A4:D4"/>
    <mergeCell ref="A28:D28"/>
  </mergeCells>
  <printOptions horizontalCentered="1" verticalCentered="1"/>
  <pageMargins left="0.9840277777777777" right="0.9055555555555556" top="0.5902777777777778" bottom="0.5902777777777778" header="0.5118055555555555" footer="0.5118055555555555"/>
  <pageSetup horizontalDpi="300" verticalDpi="3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showGridLines="0" defaultGridColor="0" view="pageBreakPreview" zoomScale="80" zoomScaleSheetLayoutView="80" colorId="15" workbookViewId="0" topLeftCell="A1">
      <selection activeCell="G12" sqref="G12"/>
    </sheetView>
  </sheetViews>
  <sheetFormatPr defaultColWidth="9.00390625" defaultRowHeight="12.75"/>
  <cols>
    <col min="1" max="1" width="6.875" style="206" customWidth="1"/>
    <col min="2" max="2" width="11.625" style="206" customWidth="1"/>
    <col min="3" max="3" width="6.875" style="206" customWidth="1"/>
    <col min="4" max="4" width="75.75390625" style="206" customWidth="1"/>
    <col min="5" max="5" width="21.25390625" style="206" customWidth="1"/>
    <col min="6" max="6" width="18.125" style="206" customWidth="1"/>
    <col min="7" max="7" width="10.75390625" style="206" customWidth="1"/>
    <col min="8" max="8" width="15.625" style="207" customWidth="1"/>
    <col min="9" max="9" width="15.75390625" style="207" customWidth="1"/>
    <col min="10" max="10" width="12.25390625" style="207" customWidth="1"/>
    <col min="11" max="11" width="15.875" style="207" customWidth="1"/>
    <col min="12" max="16384" width="9.00390625" style="207" customWidth="1"/>
  </cols>
  <sheetData>
    <row r="1" spans="6:8" ht="30" customHeight="1">
      <c r="F1" s="208" t="s">
        <v>226</v>
      </c>
      <c r="G1" s="208"/>
      <c r="H1"/>
    </row>
    <row r="3" spans="4:11" ht="48.75" customHeight="1">
      <c r="D3"/>
      <c r="E3" s="208"/>
      <c r="F3" s="208"/>
      <c r="G3" s="209"/>
      <c r="K3" s="32"/>
    </row>
    <row r="4" spans="1:11" ht="60" customHeight="1">
      <c r="A4" s="210" t="s">
        <v>227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30" customHeight="1">
      <c r="A5" s="211" t="s">
        <v>228</v>
      </c>
      <c r="B5" s="211"/>
      <c r="C5" s="211"/>
      <c r="D5" s="211"/>
      <c r="E5" s="210"/>
      <c r="F5" s="210"/>
      <c r="G5" s="210"/>
      <c r="H5" s="210"/>
      <c r="I5" s="210"/>
      <c r="J5" s="210"/>
      <c r="K5" s="210"/>
    </row>
    <row r="6" spans="1:11" ht="9.75" customHeight="1">
      <c r="A6" s="211"/>
      <c r="B6" s="211"/>
      <c r="C6" s="211"/>
      <c r="D6" s="211"/>
      <c r="F6" s="212" t="s">
        <v>4</v>
      </c>
      <c r="G6" s="212"/>
      <c r="K6" s="213"/>
    </row>
    <row r="7" spans="1:11" s="44" customFormat="1" ht="40.5" customHeight="1">
      <c r="A7" s="214" t="s">
        <v>5</v>
      </c>
      <c r="B7" s="143" t="s">
        <v>36</v>
      </c>
      <c r="C7" s="144" t="s">
        <v>37</v>
      </c>
      <c r="D7" s="144" t="s">
        <v>38</v>
      </c>
      <c r="E7" s="215" t="s">
        <v>229</v>
      </c>
      <c r="F7" s="216" t="s">
        <v>8</v>
      </c>
      <c r="G7" s="217" t="s">
        <v>9</v>
      </c>
      <c r="H7" s="218"/>
      <c r="I7" s="218"/>
      <c r="J7" s="218"/>
      <c r="K7" s="218"/>
    </row>
    <row r="8" spans="1:11" s="44" customFormat="1" ht="12" customHeight="1">
      <c r="A8" s="219">
        <v>1</v>
      </c>
      <c r="B8" s="220">
        <v>2</v>
      </c>
      <c r="C8" s="221">
        <v>3</v>
      </c>
      <c r="D8" s="221">
        <v>4</v>
      </c>
      <c r="E8" s="222">
        <v>5</v>
      </c>
      <c r="F8" s="223">
        <v>6</v>
      </c>
      <c r="G8" s="224">
        <v>7</v>
      </c>
      <c r="H8" s="218"/>
      <c r="I8" s="218"/>
      <c r="J8" s="218"/>
      <c r="K8" s="218"/>
    </row>
    <row r="9" spans="1:11" s="44" customFormat="1" ht="21" customHeight="1">
      <c r="A9" s="225">
        <v>710</v>
      </c>
      <c r="B9" s="226"/>
      <c r="C9" s="226"/>
      <c r="D9" s="227" t="s">
        <v>230</v>
      </c>
      <c r="E9" s="228">
        <f>E10</f>
        <v>9000</v>
      </c>
      <c r="F9" s="229">
        <f>SUM(F10)</f>
        <v>9000</v>
      </c>
      <c r="G9" s="230">
        <v>100</v>
      </c>
      <c r="H9" s="231"/>
      <c r="I9" s="231"/>
      <c r="J9" s="231"/>
      <c r="K9" s="218"/>
    </row>
    <row r="10" spans="1:11" ht="13.5">
      <c r="A10" s="232"/>
      <c r="B10" s="233">
        <v>71035</v>
      </c>
      <c r="C10" s="233"/>
      <c r="D10" s="234" t="s">
        <v>72</v>
      </c>
      <c r="E10" s="235">
        <v>9000</v>
      </c>
      <c r="F10" s="236">
        <v>9000</v>
      </c>
      <c r="G10" s="237">
        <v>100</v>
      </c>
      <c r="H10" s="231"/>
      <c r="I10" s="238"/>
      <c r="J10" s="238"/>
      <c r="K10" s="239"/>
    </row>
    <row r="11" spans="1:11" ht="26.25">
      <c r="A11" s="240"/>
      <c r="B11" s="115"/>
      <c r="C11" s="115">
        <v>2020</v>
      </c>
      <c r="D11" s="241" t="s">
        <v>231</v>
      </c>
      <c r="E11" s="58">
        <v>9000</v>
      </c>
      <c r="F11" s="242">
        <v>9000</v>
      </c>
      <c r="G11" s="243">
        <v>100</v>
      </c>
      <c r="H11" s="231"/>
      <c r="I11" s="238"/>
      <c r="J11" s="238"/>
      <c r="K11" s="239"/>
    </row>
    <row r="12" spans="1:11" s="249" customFormat="1" ht="19.5" customHeight="1">
      <c r="A12" s="244" t="s">
        <v>32</v>
      </c>
      <c r="B12" s="244"/>
      <c r="C12" s="244"/>
      <c r="D12" s="244"/>
      <c r="E12" s="245">
        <f>E11</f>
        <v>9000</v>
      </c>
      <c r="F12" s="246">
        <f>F11</f>
        <v>9000</v>
      </c>
      <c r="G12" s="247">
        <v>100</v>
      </c>
      <c r="H12" s="248"/>
      <c r="I12" s="248"/>
      <c r="J12" s="248"/>
      <c r="K12" s="248"/>
    </row>
    <row r="14" ht="13.5">
      <c r="A14" s="250"/>
    </row>
  </sheetData>
  <mergeCells count="4">
    <mergeCell ref="F1:G1"/>
    <mergeCell ref="A4:G4"/>
    <mergeCell ref="A5:D6"/>
    <mergeCell ref="A12:D12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83"/>
  <sheetViews>
    <sheetView showGridLines="0" defaultGridColor="0" view="pageBreakPreview" zoomScale="80" zoomScaleSheetLayoutView="80" colorId="15" workbookViewId="0" topLeftCell="A660">
      <selection activeCell="B543" sqref="B543"/>
    </sheetView>
  </sheetViews>
  <sheetFormatPr defaultColWidth="9.00390625" defaultRowHeight="12.75"/>
  <cols>
    <col min="1" max="1" width="10.75390625" style="251" customWidth="1"/>
    <col min="2" max="2" width="12.75390625" style="252" customWidth="1"/>
    <col min="3" max="3" width="7.75390625" style="253" customWidth="1"/>
    <col min="4" max="4" width="90.75390625" style="254" customWidth="1"/>
    <col min="5" max="6" width="20.75390625" style="255" customWidth="1"/>
    <col min="7" max="7" width="22.125" style="256" customWidth="1"/>
    <col min="8" max="8" width="11.25390625" style="253" customWidth="1"/>
    <col min="9" max="16384" width="9.00390625" style="253" customWidth="1"/>
  </cols>
  <sheetData>
    <row r="1" spans="1:8" s="261" customFormat="1" ht="29.25">
      <c r="A1" s="257"/>
      <c r="B1" s="257"/>
      <c r="C1" s="257"/>
      <c r="D1" s="258"/>
      <c r="E1" s="259"/>
      <c r="F1" s="259" t="s">
        <v>232</v>
      </c>
      <c r="G1" s="259"/>
      <c r="H1" s="260"/>
    </row>
    <row r="2" spans="1:7" s="260" customFormat="1" ht="15">
      <c r="A2" s="257" t="s">
        <v>233</v>
      </c>
      <c r="B2" s="257"/>
      <c r="C2" s="257"/>
      <c r="D2" s="257"/>
      <c r="E2" s="257"/>
      <c r="F2" s="257"/>
      <c r="G2" s="257"/>
    </row>
    <row r="3" spans="1:7" s="260" customFormat="1" ht="15">
      <c r="A3" s="262"/>
      <c r="B3" s="262"/>
      <c r="C3" s="262"/>
      <c r="D3" s="262"/>
      <c r="E3" s="262"/>
      <c r="F3" s="262"/>
      <c r="G3" s="263"/>
    </row>
    <row r="4" spans="1:7" s="260" customFormat="1" ht="15">
      <c r="A4" s="257" t="s">
        <v>234</v>
      </c>
      <c r="B4" s="257"/>
      <c r="C4" s="257"/>
      <c r="D4" s="257"/>
      <c r="E4" s="264"/>
      <c r="F4" s="265" t="s">
        <v>4</v>
      </c>
      <c r="G4" s="265"/>
    </row>
    <row r="5" spans="1:7" s="272" customFormat="1" ht="15">
      <c r="A5" s="266" t="s">
        <v>5</v>
      </c>
      <c r="B5" s="267" t="s">
        <v>36</v>
      </c>
      <c r="C5" s="268" t="s">
        <v>37</v>
      </c>
      <c r="D5" s="268" t="s">
        <v>38</v>
      </c>
      <c r="E5" s="269" t="s">
        <v>7</v>
      </c>
      <c r="F5" s="270" t="s">
        <v>8</v>
      </c>
      <c r="G5" s="271" t="s">
        <v>9</v>
      </c>
    </row>
    <row r="6" spans="1:7" s="278" customFormat="1" ht="15">
      <c r="A6" s="273">
        <v>1</v>
      </c>
      <c r="B6" s="273">
        <v>2</v>
      </c>
      <c r="C6" s="274">
        <v>3</v>
      </c>
      <c r="D6" s="274">
        <v>4</v>
      </c>
      <c r="E6" s="275">
        <v>5</v>
      </c>
      <c r="F6" s="276">
        <v>6</v>
      </c>
      <c r="G6" s="277">
        <v>7</v>
      </c>
    </row>
    <row r="7" spans="1:7" ht="15">
      <c r="A7" s="279">
        <v>10</v>
      </c>
      <c r="B7" s="279"/>
      <c r="C7" s="279"/>
      <c r="D7" s="280" t="s">
        <v>212</v>
      </c>
      <c r="E7" s="281">
        <f>E8</f>
        <v>17100</v>
      </c>
      <c r="F7" s="282">
        <f>SUM(F9+F10)</f>
        <v>12087</v>
      </c>
      <c r="G7" s="283">
        <f>(F7/E7)*100</f>
        <v>70.6842105263158</v>
      </c>
    </row>
    <row r="8" spans="1:7" ht="15">
      <c r="A8" s="284"/>
      <c r="B8" s="284">
        <v>1030</v>
      </c>
      <c r="C8" s="284"/>
      <c r="D8" s="285" t="s">
        <v>235</v>
      </c>
      <c r="E8" s="286">
        <f>SUM(E9:E10)</f>
        <v>17100</v>
      </c>
      <c r="F8" s="287">
        <f>SUM(F9+F10)</f>
        <v>12087</v>
      </c>
      <c r="G8" s="20">
        <f>(F8/E8)*100</f>
        <v>70.6842105263158</v>
      </c>
    </row>
    <row r="9" spans="1:7" ht="33" customHeight="1">
      <c r="A9" s="284"/>
      <c r="B9" s="288" t="s">
        <v>80</v>
      </c>
      <c r="C9" s="289">
        <v>2850</v>
      </c>
      <c r="D9" s="17" t="s">
        <v>236</v>
      </c>
      <c r="E9" s="189">
        <v>17040</v>
      </c>
      <c r="F9" s="290">
        <v>12031</v>
      </c>
      <c r="G9" s="20">
        <f>(F9/E9)*100</f>
        <v>70.60446009389672</v>
      </c>
    </row>
    <row r="10" spans="1:7" ht="15">
      <c r="A10" s="284"/>
      <c r="B10" s="17"/>
      <c r="C10" s="289">
        <v>4580</v>
      </c>
      <c r="D10" s="17" t="s">
        <v>128</v>
      </c>
      <c r="E10" s="189">
        <v>60</v>
      </c>
      <c r="F10" s="290">
        <v>56</v>
      </c>
      <c r="G10" s="20">
        <f>(F10/E10)*100</f>
        <v>93.33333333333333</v>
      </c>
    </row>
    <row r="11" spans="1:7" ht="15">
      <c r="A11" s="279">
        <v>400</v>
      </c>
      <c r="B11" s="279"/>
      <c r="C11" s="279"/>
      <c r="D11" s="280" t="s">
        <v>237</v>
      </c>
      <c r="E11" s="281">
        <f>E12+E15</f>
        <v>547750</v>
      </c>
      <c r="F11" s="282">
        <f>SUM(F12+F15)</f>
        <v>494472</v>
      </c>
      <c r="G11" s="283">
        <f>(F11/E11)*100</f>
        <v>90.27329986307622</v>
      </c>
    </row>
    <row r="12" spans="1:7" ht="15">
      <c r="A12" s="284"/>
      <c r="B12" s="284">
        <v>40002</v>
      </c>
      <c r="C12" s="284"/>
      <c r="D12" s="285" t="s">
        <v>238</v>
      </c>
      <c r="E12" s="286">
        <f>E13+E14</f>
        <v>530050</v>
      </c>
      <c r="F12" s="287">
        <f>SUM(F13+F14)</f>
        <v>492276</v>
      </c>
      <c r="G12" s="20">
        <f>(F12/E12)*100</f>
        <v>92.87350249976417</v>
      </c>
    </row>
    <row r="13" spans="1:7" ht="15">
      <c r="A13" s="284"/>
      <c r="B13" s="188"/>
      <c r="C13" s="188">
        <v>4300</v>
      </c>
      <c r="D13" s="17" t="s">
        <v>239</v>
      </c>
      <c r="E13" s="189">
        <v>10300</v>
      </c>
      <c r="F13" s="290">
        <v>6033</v>
      </c>
      <c r="G13" s="20">
        <f>(F13/E13)*100</f>
        <v>58.57281553398058</v>
      </c>
    </row>
    <row r="14" spans="1:7" ht="15">
      <c r="A14" s="284"/>
      <c r="B14" s="188"/>
      <c r="C14" s="188">
        <v>6050</v>
      </c>
      <c r="D14" s="17" t="s">
        <v>240</v>
      </c>
      <c r="E14" s="189">
        <v>519750</v>
      </c>
      <c r="F14" s="290">
        <v>486243</v>
      </c>
      <c r="G14" s="20">
        <f>(F14/E14)*100</f>
        <v>93.55324675324675</v>
      </c>
    </row>
    <row r="15" spans="1:7" ht="15">
      <c r="A15" s="284"/>
      <c r="B15" s="284">
        <v>40095</v>
      </c>
      <c r="C15" s="188"/>
      <c r="D15" s="291" t="s">
        <v>42</v>
      </c>
      <c r="E15" s="286">
        <f>SUM(E16)</f>
        <v>17700</v>
      </c>
      <c r="F15" s="287">
        <f>SUM(F16)</f>
        <v>2196</v>
      </c>
      <c r="G15" s="20">
        <f>(F15/E15)*100</f>
        <v>12.40677966101695</v>
      </c>
    </row>
    <row r="16" spans="1:7" ht="15">
      <c r="A16" s="284"/>
      <c r="B16" s="188"/>
      <c r="C16" s="188">
        <v>4300</v>
      </c>
      <c r="D16" s="17" t="s">
        <v>241</v>
      </c>
      <c r="E16" s="189">
        <v>17700</v>
      </c>
      <c r="F16" s="290">
        <v>2196</v>
      </c>
      <c r="G16" s="20">
        <f>(F16/E16)*100</f>
        <v>12.40677966101695</v>
      </c>
    </row>
    <row r="17" spans="1:7" ht="15">
      <c r="A17" s="279">
        <v>600</v>
      </c>
      <c r="B17" s="279"/>
      <c r="C17" s="279"/>
      <c r="D17" s="280" t="s">
        <v>242</v>
      </c>
      <c r="E17" s="281">
        <f>E22+E28+E18+E20</f>
        <v>2986690</v>
      </c>
      <c r="F17" s="282">
        <f>SUM(F18+F20+F22+F28)</f>
        <v>2690891</v>
      </c>
      <c r="G17" s="283">
        <f>(F17/E17)*100</f>
        <v>90.09609299927345</v>
      </c>
    </row>
    <row r="18" spans="1:7" ht="15">
      <c r="A18" s="292"/>
      <c r="B18" s="284">
        <v>60013</v>
      </c>
      <c r="C18" s="292"/>
      <c r="D18" s="291" t="s">
        <v>243</v>
      </c>
      <c r="E18" s="293">
        <f>E19</f>
        <v>60000</v>
      </c>
      <c r="F18" s="287">
        <f>SUM(F19)</f>
        <v>60000</v>
      </c>
      <c r="G18" s="20">
        <f>(F18/E18)*100</f>
        <v>100</v>
      </c>
    </row>
    <row r="19" spans="1:7" ht="29.25">
      <c r="A19" s="294"/>
      <c r="B19" s="294"/>
      <c r="C19" s="294">
        <v>6630</v>
      </c>
      <c r="D19" s="295" t="s">
        <v>244</v>
      </c>
      <c r="E19" s="296">
        <v>60000</v>
      </c>
      <c r="F19" s="290">
        <v>60000</v>
      </c>
      <c r="G19" s="20">
        <f>(F19/E19)*100</f>
        <v>100</v>
      </c>
    </row>
    <row r="20" spans="1:250" s="301" customFormat="1" ht="15">
      <c r="A20" s="297"/>
      <c r="B20" s="297">
        <v>60014</v>
      </c>
      <c r="C20" s="297"/>
      <c r="D20" s="298" t="s">
        <v>245</v>
      </c>
      <c r="E20" s="293">
        <f>E21</f>
        <v>43000</v>
      </c>
      <c r="F20" s="293">
        <f>SUM(F21)</f>
        <v>13049</v>
      </c>
      <c r="G20" s="20">
        <f>(F20/E20)*100</f>
        <v>30.346511627906974</v>
      </c>
      <c r="H20" s="299"/>
      <c r="I20" s="299"/>
      <c r="J20" s="300"/>
      <c r="S20" s="299"/>
      <c r="T20" s="299"/>
      <c r="U20" s="299"/>
      <c r="V20" s="300"/>
      <c r="AE20" s="299"/>
      <c r="AF20" s="299"/>
      <c r="AG20" s="299"/>
      <c r="AH20" s="300"/>
      <c r="AQ20" s="299"/>
      <c r="AR20" s="299"/>
      <c r="AS20" s="299"/>
      <c r="AT20" s="300"/>
      <c r="BC20" s="299"/>
      <c r="BD20" s="299"/>
      <c r="BE20" s="299"/>
      <c r="BF20" s="300"/>
      <c r="BO20" s="299"/>
      <c r="BP20" s="299"/>
      <c r="BQ20" s="299"/>
      <c r="BR20" s="300"/>
      <c r="CA20" s="299"/>
      <c r="CB20" s="299"/>
      <c r="CC20" s="299"/>
      <c r="CD20" s="300"/>
      <c r="CM20" s="299"/>
      <c r="CN20" s="299"/>
      <c r="CO20" s="299"/>
      <c r="CP20" s="300"/>
      <c r="CY20" s="299"/>
      <c r="CZ20" s="299"/>
      <c r="DA20" s="299"/>
      <c r="DB20" s="300"/>
      <c r="DK20" s="299"/>
      <c r="DL20" s="299"/>
      <c r="DM20" s="299"/>
      <c r="DN20" s="300"/>
      <c r="DW20" s="299"/>
      <c r="DX20" s="299"/>
      <c r="DY20" s="299"/>
      <c r="DZ20" s="300"/>
      <c r="EI20" s="299"/>
      <c r="EJ20" s="299"/>
      <c r="EK20" s="299"/>
      <c r="EL20" s="300"/>
      <c r="EU20" s="299"/>
      <c r="EV20" s="299"/>
      <c r="EW20" s="299"/>
      <c r="EX20" s="300"/>
      <c r="FG20" s="299"/>
      <c r="FH20" s="299"/>
      <c r="FI20" s="299"/>
      <c r="FJ20" s="300"/>
      <c r="FS20" s="299"/>
      <c r="FT20" s="299"/>
      <c r="FU20" s="299"/>
      <c r="FV20" s="300"/>
      <c r="GE20" s="299"/>
      <c r="GF20" s="299"/>
      <c r="GG20" s="299"/>
      <c r="GH20" s="300"/>
      <c r="GQ20" s="299"/>
      <c r="GR20" s="299"/>
      <c r="GS20" s="299"/>
      <c r="GT20" s="300"/>
      <c r="HC20" s="299"/>
      <c r="HD20" s="299"/>
      <c r="HE20" s="299"/>
      <c r="HF20" s="300"/>
      <c r="HO20" s="299"/>
      <c r="HP20" s="299"/>
      <c r="HQ20" s="299"/>
      <c r="HR20" s="300"/>
      <c r="IA20" s="299"/>
      <c r="IB20" s="299"/>
      <c r="IC20" s="299"/>
      <c r="ID20" s="300"/>
      <c r="IM20" s="299"/>
      <c r="IN20" s="299"/>
      <c r="IO20" s="299"/>
      <c r="IP20" s="300"/>
    </row>
    <row r="21" spans="1:250" s="301" customFormat="1" ht="29.25">
      <c r="A21" s="297"/>
      <c r="B21" s="297"/>
      <c r="C21" s="294">
        <v>6300</v>
      </c>
      <c r="D21" s="17" t="s">
        <v>246</v>
      </c>
      <c r="E21" s="189">
        <v>43000</v>
      </c>
      <c r="F21" s="296">
        <v>13049</v>
      </c>
      <c r="G21" s="20">
        <f>(F21/E21)*100</f>
        <v>30.346511627906974</v>
      </c>
      <c r="H21" s="299"/>
      <c r="I21" s="278"/>
      <c r="J21" s="302"/>
      <c r="K21" s="303"/>
      <c r="R21" s="304"/>
      <c r="S21" s="299"/>
      <c r="T21" s="299"/>
      <c r="U21" s="278"/>
      <c r="V21" s="302"/>
      <c r="W21" s="303"/>
      <c r="AD21" s="304"/>
      <c r="AE21" s="299"/>
      <c r="AF21" s="299"/>
      <c r="AG21" s="278"/>
      <c r="AH21" s="302"/>
      <c r="AI21" s="303"/>
      <c r="AP21" s="304"/>
      <c r="AQ21" s="299"/>
      <c r="AR21" s="299"/>
      <c r="AS21" s="278"/>
      <c r="AT21" s="302"/>
      <c r="AU21" s="303"/>
      <c r="BB21" s="304"/>
      <c r="BC21" s="299"/>
      <c r="BD21" s="299"/>
      <c r="BE21" s="278"/>
      <c r="BF21" s="302"/>
      <c r="BG21" s="303"/>
      <c r="BN21" s="304"/>
      <c r="BO21" s="299"/>
      <c r="BP21" s="299"/>
      <c r="BQ21" s="278"/>
      <c r="BR21" s="302"/>
      <c r="BS21" s="303"/>
      <c r="BZ21" s="304"/>
      <c r="CA21" s="299"/>
      <c r="CB21" s="299"/>
      <c r="CC21" s="278"/>
      <c r="CD21" s="302"/>
      <c r="CE21" s="303"/>
      <c r="CL21" s="304"/>
      <c r="CM21" s="299"/>
      <c r="CN21" s="299"/>
      <c r="CO21" s="278"/>
      <c r="CP21" s="302"/>
      <c r="CQ21" s="303"/>
      <c r="CX21" s="304"/>
      <c r="CY21" s="299"/>
      <c r="CZ21" s="299"/>
      <c r="DA21" s="278"/>
      <c r="DB21" s="302"/>
      <c r="DC21" s="303"/>
      <c r="DJ21" s="304"/>
      <c r="DK21" s="299"/>
      <c r="DL21" s="299"/>
      <c r="DM21" s="278"/>
      <c r="DN21" s="302"/>
      <c r="DO21" s="303"/>
      <c r="DV21" s="304"/>
      <c r="DW21" s="299"/>
      <c r="DX21" s="299"/>
      <c r="DY21" s="278"/>
      <c r="DZ21" s="302"/>
      <c r="EA21" s="303"/>
      <c r="EH21" s="304"/>
      <c r="EI21" s="299"/>
      <c r="EJ21" s="299"/>
      <c r="EK21" s="278"/>
      <c r="EL21" s="302"/>
      <c r="EM21" s="303"/>
      <c r="ET21" s="304"/>
      <c r="EU21" s="299"/>
      <c r="EV21" s="299"/>
      <c r="EW21" s="278"/>
      <c r="EX21" s="302"/>
      <c r="EY21" s="303"/>
      <c r="FF21" s="304"/>
      <c r="FG21" s="299"/>
      <c r="FH21" s="299"/>
      <c r="FI21" s="278"/>
      <c r="FJ21" s="302"/>
      <c r="FK21" s="303"/>
      <c r="FR21" s="304"/>
      <c r="FS21" s="299"/>
      <c r="FT21" s="299"/>
      <c r="FU21" s="278"/>
      <c r="FV21" s="302"/>
      <c r="FW21" s="303"/>
      <c r="GD21" s="304"/>
      <c r="GE21" s="299"/>
      <c r="GF21" s="299"/>
      <c r="GG21" s="278"/>
      <c r="GH21" s="302"/>
      <c r="GI21" s="303"/>
      <c r="GP21" s="304"/>
      <c r="GQ21" s="299"/>
      <c r="GR21" s="299"/>
      <c r="GS21" s="278"/>
      <c r="GT21" s="302"/>
      <c r="GU21" s="303"/>
      <c r="HB21" s="304"/>
      <c r="HC21" s="299"/>
      <c r="HD21" s="299"/>
      <c r="HE21" s="278"/>
      <c r="HF21" s="302"/>
      <c r="HG21" s="303"/>
      <c r="HN21" s="304"/>
      <c r="HO21" s="299"/>
      <c r="HP21" s="299"/>
      <c r="HQ21" s="278"/>
      <c r="HR21" s="302"/>
      <c r="HS21" s="303"/>
      <c r="HZ21" s="304"/>
      <c r="IA21" s="299"/>
      <c r="IB21" s="299"/>
      <c r="IC21" s="278"/>
      <c r="ID21" s="302"/>
      <c r="IE21" s="303"/>
      <c r="IL21" s="304"/>
      <c r="IM21" s="299"/>
      <c r="IN21" s="299"/>
      <c r="IO21" s="278"/>
      <c r="IP21" s="302"/>
    </row>
    <row r="22" spans="1:7" ht="15">
      <c r="A22" s="284"/>
      <c r="B22" s="284">
        <v>60016</v>
      </c>
      <c r="C22" s="284"/>
      <c r="D22" s="291" t="s">
        <v>47</v>
      </c>
      <c r="E22" s="286">
        <f>SUM(E23+E24+E25+E26+E27)</f>
        <v>2792320</v>
      </c>
      <c r="F22" s="287">
        <f>SUM(F23+F24+F25+F26+F27)</f>
        <v>2526485</v>
      </c>
      <c r="G22" s="20">
        <f>(F22/E22)*100</f>
        <v>90.4797802544121</v>
      </c>
    </row>
    <row r="23" spans="1:7" ht="15">
      <c r="A23" s="284"/>
      <c r="B23" s="188"/>
      <c r="C23" s="188">
        <v>4210</v>
      </c>
      <c r="D23" s="17" t="s">
        <v>247</v>
      </c>
      <c r="E23" s="189">
        <v>87000</v>
      </c>
      <c r="F23" s="290">
        <v>86642</v>
      </c>
      <c r="G23" s="20">
        <f>(F23/E23)*100</f>
        <v>99.58850574712643</v>
      </c>
    </row>
    <row r="24" spans="1:7" ht="15">
      <c r="A24" s="284"/>
      <c r="B24" s="188"/>
      <c r="C24" s="188">
        <v>4270</v>
      </c>
      <c r="D24" s="17" t="s">
        <v>248</v>
      </c>
      <c r="E24" s="189">
        <v>442000</v>
      </c>
      <c r="F24" s="290">
        <v>441786</v>
      </c>
      <c r="G24" s="20">
        <f>(F24/E24)*100</f>
        <v>99.95158371040725</v>
      </c>
    </row>
    <row r="25" spans="1:7" ht="15">
      <c r="A25" s="284"/>
      <c r="B25" s="188"/>
      <c r="C25" s="188">
        <v>4300</v>
      </c>
      <c r="D25" s="17" t="s">
        <v>239</v>
      </c>
      <c r="E25" s="189">
        <v>83596</v>
      </c>
      <c r="F25" s="290">
        <v>83271</v>
      </c>
      <c r="G25" s="20">
        <f>(F25/E25)*100</f>
        <v>99.61122541748409</v>
      </c>
    </row>
    <row r="26" spans="1:7" ht="15">
      <c r="A26" s="284"/>
      <c r="B26" s="188"/>
      <c r="C26" s="188">
        <v>6050</v>
      </c>
      <c r="D26" s="17" t="s">
        <v>249</v>
      </c>
      <c r="E26" s="189">
        <v>1976924</v>
      </c>
      <c r="F26" s="290">
        <v>1712148</v>
      </c>
      <c r="G26" s="20">
        <f>(F26/E26)*100</f>
        <v>86.60666773229522</v>
      </c>
    </row>
    <row r="27" spans="1:7" ht="29.25">
      <c r="A27" s="284"/>
      <c r="B27" s="188"/>
      <c r="C27" s="188">
        <v>6300</v>
      </c>
      <c r="D27" s="17" t="s">
        <v>246</v>
      </c>
      <c r="E27" s="189">
        <v>202800</v>
      </c>
      <c r="F27" s="290">
        <v>202638</v>
      </c>
      <c r="G27" s="20">
        <f>(F27/E27)*100</f>
        <v>99.92011834319527</v>
      </c>
    </row>
    <row r="28" spans="1:7" ht="15">
      <c r="A28" s="284"/>
      <c r="B28" s="284">
        <v>60095</v>
      </c>
      <c r="C28" s="284"/>
      <c r="D28" s="291" t="s">
        <v>42</v>
      </c>
      <c r="E28" s="286">
        <f>SUM(E29+E30+E31)</f>
        <v>91370</v>
      </c>
      <c r="F28" s="287">
        <f>SUM(F29+F30+F31)</f>
        <v>91357</v>
      </c>
      <c r="G28" s="20">
        <f>(F28/E28)*100</f>
        <v>99.98577213527416</v>
      </c>
    </row>
    <row r="29" spans="1:7" ht="15">
      <c r="A29" s="284"/>
      <c r="B29" s="188"/>
      <c r="C29" s="188">
        <v>4270</v>
      </c>
      <c r="D29" s="17" t="s">
        <v>250</v>
      </c>
      <c r="E29" s="189">
        <v>10700</v>
      </c>
      <c r="F29" s="290">
        <v>10698</v>
      </c>
      <c r="G29" s="20">
        <f>(F29/E29)*100</f>
        <v>99.98130841121495</v>
      </c>
    </row>
    <row r="30" spans="1:7" ht="15">
      <c r="A30" s="284"/>
      <c r="B30" s="188"/>
      <c r="C30" s="188">
        <v>6050</v>
      </c>
      <c r="D30" s="17" t="s">
        <v>251</v>
      </c>
      <c r="E30" s="189">
        <v>59520</v>
      </c>
      <c r="F30" s="290">
        <v>59516</v>
      </c>
      <c r="G30" s="20">
        <f>(F30/E30)*100</f>
        <v>99.99327956989247</v>
      </c>
    </row>
    <row r="31" spans="1:7" ht="15">
      <c r="A31" s="284"/>
      <c r="B31" s="188"/>
      <c r="C31" s="188">
        <v>6060</v>
      </c>
      <c r="D31" s="17" t="s">
        <v>252</v>
      </c>
      <c r="E31" s="189">
        <v>21150</v>
      </c>
      <c r="F31" s="290">
        <v>21143</v>
      </c>
      <c r="G31" s="20">
        <f>(F31/E31)*100</f>
        <v>99.96690307328605</v>
      </c>
    </row>
    <row r="32" spans="1:7" ht="15">
      <c r="A32" s="279">
        <v>700</v>
      </c>
      <c r="B32" s="279"/>
      <c r="C32" s="279"/>
      <c r="D32" s="280" t="s">
        <v>253</v>
      </c>
      <c r="E32" s="281">
        <f>E33+E40</f>
        <v>715465</v>
      </c>
      <c r="F32" s="282">
        <f>SUM(F33+F40)</f>
        <v>651049</v>
      </c>
      <c r="G32" s="283">
        <f>(F32/E32)*100</f>
        <v>90.99662457283026</v>
      </c>
    </row>
    <row r="33" spans="1:7" ht="15">
      <c r="A33" s="284"/>
      <c r="B33" s="284">
        <v>70005</v>
      </c>
      <c r="C33" s="284"/>
      <c r="D33" s="291" t="s">
        <v>54</v>
      </c>
      <c r="E33" s="286">
        <f>SUM(E34+E35+E36+E37+E38+E39)</f>
        <v>374381</v>
      </c>
      <c r="F33" s="287">
        <f>SUM(F34+F35+F36+F37+F38+F39)</f>
        <v>328124</v>
      </c>
      <c r="G33" s="20">
        <f>(F33/E33)*100</f>
        <v>87.64440503123822</v>
      </c>
    </row>
    <row r="34" spans="1:7" ht="15">
      <c r="A34" s="284"/>
      <c r="B34" s="188"/>
      <c r="C34" s="188">
        <v>4270</v>
      </c>
      <c r="D34" s="17" t="s">
        <v>250</v>
      </c>
      <c r="E34" s="189">
        <v>20000</v>
      </c>
      <c r="F34" s="290">
        <v>0</v>
      </c>
      <c r="G34" s="20">
        <f>(F34/E34)*100</f>
        <v>0</v>
      </c>
    </row>
    <row r="35" spans="1:7" ht="15">
      <c r="A35" s="284"/>
      <c r="B35" s="188"/>
      <c r="C35" s="188">
        <v>4300</v>
      </c>
      <c r="D35" s="17" t="s">
        <v>239</v>
      </c>
      <c r="E35" s="189">
        <v>91800</v>
      </c>
      <c r="F35" s="290">
        <v>91732</v>
      </c>
      <c r="G35" s="20">
        <f>(F35/E35)*100</f>
        <v>99.92592592592592</v>
      </c>
    </row>
    <row r="36" spans="1:7" ht="15">
      <c r="A36" s="284"/>
      <c r="B36" s="188"/>
      <c r="C36" s="188">
        <v>4430</v>
      </c>
      <c r="D36" s="17" t="s">
        <v>254</v>
      </c>
      <c r="E36" s="189">
        <v>46200</v>
      </c>
      <c r="F36" s="290">
        <v>27910</v>
      </c>
      <c r="G36" s="20">
        <f>(F36/E36)*100</f>
        <v>60.41125541125542</v>
      </c>
    </row>
    <row r="37" spans="1:7" ht="15">
      <c r="A37" s="284"/>
      <c r="B37" s="188"/>
      <c r="C37" s="188">
        <v>4590</v>
      </c>
      <c r="D37" s="17" t="s">
        <v>255</v>
      </c>
      <c r="E37" s="189">
        <v>58580</v>
      </c>
      <c r="F37" s="290">
        <v>58580</v>
      </c>
      <c r="G37" s="20">
        <f>(F37/E37)*100</f>
        <v>100</v>
      </c>
    </row>
    <row r="38" spans="1:7" ht="15">
      <c r="A38" s="284"/>
      <c r="B38" s="188"/>
      <c r="C38" s="188">
        <v>6050</v>
      </c>
      <c r="D38" s="17" t="s">
        <v>249</v>
      </c>
      <c r="E38" s="189">
        <v>6286</v>
      </c>
      <c r="F38" s="290">
        <v>5840</v>
      </c>
      <c r="G38" s="20">
        <f>(F38/E38)*100</f>
        <v>92.90486796054725</v>
      </c>
    </row>
    <row r="39" spans="1:7" ht="15">
      <c r="A39" s="284"/>
      <c r="B39" s="188"/>
      <c r="C39" s="188">
        <v>6060</v>
      </c>
      <c r="D39" s="17" t="s">
        <v>252</v>
      </c>
      <c r="E39" s="189">
        <v>151515</v>
      </c>
      <c r="F39" s="290">
        <v>144062</v>
      </c>
      <c r="G39" s="20">
        <f>(F39/E39)*100</f>
        <v>95.08101508101508</v>
      </c>
    </row>
    <row r="40" spans="1:7" ht="15">
      <c r="A40" s="284"/>
      <c r="B40" s="284">
        <v>70021</v>
      </c>
      <c r="C40" s="284"/>
      <c r="D40" s="291" t="s">
        <v>256</v>
      </c>
      <c r="E40" s="286">
        <f>SUM(E41+E42+E43)</f>
        <v>341084</v>
      </c>
      <c r="F40" s="287">
        <f>SUM(F41+F42+F43)</f>
        <v>322925</v>
      </c>
      <c r="G40" s="20">
        <f>(F40/E40)*100</f>
        <v>94.67609151997748</v>
      </c>
    </row>
    <row r="41" spans="1:7" ht="15">
      <c r="A41" s="284"/>
      <c r="B41" s="188"/>
      <c r="C41" s="188">
        <v>4270</v>
      </c>
      <c r="D41" s="17" t="s">
        <v>250</v>
      </c>
      <c r="E41" s="189">
        <v>110700</v>
      </c>
      <c r="F41" s="290">
        <v>109466</v>
      </c>
      <c r="G41" s="20">
        <f>(F41/E41)*100</f>
        <v>98.88527551942185</v>
      </c>
    </row>
    <row r="42" spans="1:7" ht="15">
      <c r="A42" s="284"/>
      <c r="B42" s="188"/>
      <c r="C42" s="188">
        <v>4300</v>
      </c>
      <c r="D42" s="17" t="s">
        <v>239</v>
      </c>
      <c r="E42" s="189">
        <v>60300</v>
      </c>
      <c r="F42" s="290">
        <v>60283</v>
      </c>
      <c r="G42" s="20">
        <f>(F42/E42)*100</f>
        <v>99.97180762852405</v>
      </c>
    </row>
    <row r="43" spans="1:7" ht="29.25">
      <c r="A43" s="284"/>
      <c r="B43" s="188"/>
      <c r="C43" s="188">
        <v>6230</v>
      </c>
      <c r="D43" s="17" t="s">
        <v>257</v>
      </c>
      <c r="E43" s="189">
        <v>170084</v>
      </c>
      <c r="F43" s="290">
        <v>153176</v>
      </c>
      <c r="G43" s="20">
        <f>(F43/E43)*100</f>
        <v>90.05902965593472</v>
      </c>
    </row>
    <row r="44" spans="1:5" ht="15">
      <c r="A44" s="305"/>
      <c r="B44" s="306"/>
      <c r="C44" s="306"/>
      <c r="D44" s="302"/>
      <c r="E44" s="303"/>
    </row>
    <row r="45" spans="1:5" ht="15">
      <c r="A45" s="305"/>
      <c r="B45" s="306"/>
      <c r="C45" s="306"/>
      <c r="D45" s="302"/>
      <c r="E45" s="303"/>
    </row>
    <row r="46" spans="1:5" ht="15">
      <c r="A46" s="305"/>
      <c r="B46" s="306"/>
      <c r="C46" s="306"/>
      <c r="D46" s="302"/>
      <c r="E46" s="303"/>
    </row>
    <row r="47" spans="1:7" ht="15">
      <c r="A47" s="305"/>
      <c r="B47" s="306"/>
      <c r="C47" s="306"/>
      <c r="D47" s="302"/>
      <c r="E47" s="303"/>
      <c r="G47" s="256" t="s">
        <v>258</v>
      </c>
    </row>
    <row r="48" spans="1:7" ht="15">
      <c r="A48" s="279">
        <v>710</v>
      </c>
      <c r="B48" s="279"/>
      <c r="C48" s="279"/>
      <c r="D48" s="280" t="s">
        <v>259</v>
      </c>
      <c r="E48" s="281">
        <f>SUM(E49+E51+E53+E56)</f>
        <v>379370</v>
      </c>
      <c r="F48" s="282">
        <f>SUM(F49+F51+F53+F56)</f>
        <v>308238</v>
      </c>
      <c r="G48" s="283">
        <f>(F48/E48)*100</f>
        <v>81.24996705063658</v>
      </c>
    </row>
    <row r="49" spans="1:7" ht="15">
      <c r="A49" s="284"/>
      <c r="B49" s="284">
        <v>71004</v>
      </c>
      <c r="C49" s="284"/>
      <c r="D49" s="291" t="s">
        <v>260</v>
      </c>
      <c r="E49" s="286">
        <f>SUM(E50)</f>
        <v>94010</v>
      </c>
      <c r="F49" s="287">
        <v>61285</v>
      </c>
      <c r="G49" s="20">
        <f>(F49/E49)*100</f>
        <v>65.18987341772153</v>
      </c>
    </row>
    <row r="50" spans="1:7" ht="15">
      <c r="A50" s="284"/>
      <c r="B50" s="188"/>
      <c r="C50" s="188">
        <v>4300</v>
      </c>
      <c r="D50" s="17" t="s">
        <v>239</v>
      </c>
      <c r="E50" s="189">
        <v>94010</v>
      </c>
      <c r="F50" s="290">
        <v>61285</v>
      </c>
      <c r="G50" s="20">
        <f>(F50/E50)*100</f>
        <v>65.18987341772153</v>
      </c>
    </row>
    <row r="51" spans="1:7" ht="15">
      <c r="A51" s="284"/>
      <c r="B51" s="284">
        <v>71013</v>
      </c>
      <c r="C51" s="284"/>
      <c r="D51" s="291" t="s">
        <v>261</v>
      </c>
      <c r="E51" s="286">
        <f>E52</f>
        <v>60000</v>
      </c>
      <c r="F51" s="287">
        <f>SUM(F52)</f>
        <v>33000</v>
      </c>
      <c r="G51" s="20">
        <f>(F51/E51)*100</f>
        <v>55.00000000000001</v>
      </c>
    </row>
    <row r="52" spans="1:7" ht="15">
      <c r="A52" s="284"/>
      <c r="B52" s="188"/>
      <c r="C52" s="188">
        <v>4300</v>
      </c>
      <c r="D52" s="17" t="s">
        <v>239</v>
      </c>
      <c r="E52" s="189">
        <v>60000</v>
      </c>
      <c r="F52" s="290">
        <v>33000</v>
      </c>
      <c r="G52" s="20">
        <f>(F52/E52)*100</f>
        <v>55.00000000000001</v>
      </c>
    </row>
    <row r="53" spans="1:7" ht="15">
      <c r="A53" s="284"/>
      <c r="B53" s="284">
        <v>71035</v>
      </c>
      <c r="C53" s="284"/>
      <c r="D53" s="291" t="s">
        <v>69</v>
      </c>
      <c r="E53" s="286">
        <f>E54+E55</f>
        <v>160360</v>
      </c>
      <c r="F53" s="287">
        <f>SUM(F54)</f>
        <v>151781</v>
      </c>
      <c r="G53" s="20">
        <f>(F53/E53)*100</f>
        <v>94.65016213519581</v>
      </c>
    </row>
    <row r="54" spans="1:7" ht="15">
      <c r="A54" s="284"/>
      <c r="B54" s="188"/>
      <c r="C54" s="188">
        <v>4300</v>
      </c>
      <c r="D54" s="17" t="s">
        <v>239</v>
      </c>
      <c r="E54" s="189">
        <v>157860</v>
      </c>
      <c r="F54" s="290">
        <v>151781</v>
      </c>
      <c r="G54" s="20">
        <f>(F54/E54)*100</f>
        <v>96.14911947295072</v>
      </c>
    </row>
    <row r="55" spans="1:7" ht="15">
      <c r="A55" s="284"/>
      <c r="B55" s="188"/>
      <c r="C55" s="188">
        <v>6050</v>
      </c>
      <c r="D55" s="17" t="s">
        <v>249</v>
      </c>
      <c r="E55" s="189">
        <v>2500</v>
      </c>
      <c r="F55" s="290">
        <v>0</v>
      </c>
      <c r="G55" s="20">
        <f>(F55/E55)*100</f>
        <v>0</v>
      </c>
    </row>
    <row r="56" spans="1:7" ht="15">
      <c r="A56" s="284"/>
      <c r="B56" s="284">
        <v>71095</v>
      </c>
      <c r="C56" s="284"/>
      <c r="D56" s="291" t="s">
        <v>42</v>
      </c>
      <c r="E56" s="286">
        <f>E57</f>
        <v>65000</v>
      </c>
      <c r="F56" s="287">
        <f>SUM(F57)</f>
        <v>62172</v>
      </c>
      <c r="G56" s="20">
        <f>(F56/E56)*100</f>
        <v>95.64923076923077</v>
      </c>
    </row>
    <row r="57" spans="1:7" ht="15">
      <c r="A57" s="284"/>
      <c r="B57" s="188"/>
      <c r="C57" s="188">
        <v>4300</v>
      </c>
      <c r="D57" s="17" t="s">
        <v>239</v>
      </c>
      <c r="E57" s="189">
        <v>65000</v>
      </c>
      <c r="F57" s="290">
        <v>62172</v>
      </c>
      <c r="G57" s="20">
        <f>(F57/E57)*100</f>
        <v>95.64923076923077</v>
      </c>
    </row>
    <row r="58" spans="1:7" ht="15">
      <c r="A58" s="279">
        <v>750</v>
      </c>
      <c r="B58" s="279"/>
      <c r="C58" s="279"/>
      <c r="D58" s="280" t="s">
        <v>71</v>
      </c>
      <c r="E58" s="281">
        <f>E59+E65+E98+E102</f>
        <v>4160456</v>
      </c>
      <c r="F58" s="282">
        <f>SUM(F59+F65+F98+F102)</f>
        <v>4091596</v>
      </c>
      <c r="G58" s="283">
        <f>(F58/E58)*100</f>
        <v>98.34489296365591</v>
      </c>
    </row>
    <row r="59" spans="1:7" ht="15">
      <c r="A59" s="284"/>
      <c r="B59" s="284">
        <v>75022</v>
      </c>
      <c r="C59" s="284"/>
      <c r="D59" s="291" t="s">
        <v>262</v>
      </c>
      <c r="E59" s="286">
        <f>SUM(E60+E61+E62+E63+E64)</f>
        <v>222215</v>
      </c>
      <c r="F59" s="287">
        <f>SUM(F60+F61+F62+F63+F64)</f>
        <v>214651</v>
      </c>
      <c r="G59" s="20">
        <f>(F59/E59)*100</f>
        <v>96.59608937290461</v>
      </c>
    </row>
    <row r="60" spans="1:7" ht="15">
      <c r="A60" s="188"/>
      <c r="B60" s="188"/>
      <c r="C60" s="188">
        <v>3030</v>
      </c>
      <c r="D60" s="17" t="s">
        <v>263</v>
      </c>
      <c r="E60" s="189">
        <v>198600</v>
      </c>
      <c r="F60" s="290">
        <v>197326</v>
      </c>
      <c r="G60" s="20">
        <f>(F60/E60)*100</f>
        <v>99.35850956696878</v>
      </c>
    </row>
    <row r="61" spans="1:7" ht="15">
      <c r="A61" s="284"/>
      <c r="B61" s="188"/>
      <c r="C61" s="188">
        <v>4210</v>
      </c>
      <c r="D61" s="17" t="s">
        <v>264</v>
      </c>
      <c r="E61" s="189">
        <v>13715</v>
      </c>
      <c r="F61" s="290">
        <v>13715</v>
      </c>
      <c r="G61" s="20">
        <f>(F61/E61)*100</f>
        <v>100</v>
      </c>
    </row>
    <row r="62" spans="1:7" ht="15">
      <c r="A62" s="284"/>
      <c r="B62" s="188"/>
      <c r="C62" s="188">
        <v>4300</v>
      </c>
      <c r="D62" s="17" t="s">
        <v>239</v>
      </c>
      <c r="E62" s="189">
        <v>8000</v>
      </c>
      <c r="F62" s="290">
        <v>3230</v>
      </c>
      <c r="G62" s="20">
        <f>(F62/E62)*100</f>
        <v>40.375</v>
      </c>
    </row>
    <row r="63" spans="1:7" ht="15">
      <c r="A63" s="284"/>
      <c r="B63" s="188"/>
      <c r="C63" s="188">
        <v>4410</v>
      </c>
      <c r="D63" s="17" t="s">
        <v>265</v>
      </c>
      <c r="E63" s="189">
        <v>1200</v>
      </c>
      <c r="F63" s="290">
        <v>380</v>
      </c>
      <c r="G63" s="20">
        <f>(F63/E63)*100</f>
        <v>31.666666666666664</v>
      </c>
    </row>
    <row r="64" spans="1:7" ht="29.25" customHeight="1">
      <c r="A64" s="284"/>
      <c r="B64" s="188"/>
      <c r="C64" s="289" t="s">
        <v>266</v>
      </c>
      <c r="D64" s="17" t="s">
        <v>267</v>
      </c>
      <c r="E64" s="189">
        <v>700</v>
      </c>
      <c r="F64" s="290">
        <v>0</v>
      </c>
      <c r="G64" s="20">
        <f>(F64/E64)*100</f>
        <v>0</v>
      </c>
    </row>
    <row r="65" spans="1:7" ht="15">
      <c r="A65" s="284"/>
      <c r="B65" s="284">
        <v>75023</v>
      </c>
      <c r="C65" s="284"/>
      <c r="D65" s="291" t="s">
        <v>74</v>
      </c>
      <c r="E65" s="286">
        <f>SUM(E66:E94)</f>
        <v>3744991</v>
      </c>
      <c r="F65" s="287">
        <f>SUM(F66:F94)</f>
        <v>3688830</v>
      </c>
      <c r="G65" s="20">
        <f>(F65/E65)*100</f>
        <v>98.50037022785902</v>
      </c>
    </row>
    <row r="66" spans="1:7" ht="15">
      <c r="A66" s="188"/>
      <c r="B66" s="188"/>
      <c r="C66" s="188">
        <v>3020</v>
      </c>
      <c r="D66" s="17" t="s">
        <v>268</v>
      </c>
      <c r="E66" s="189">
        <v>5300</v>
      </c>
      <c r="F66" s="290">
        <v>5260</v>
      </c>
      <c r="G66" s="20">
        <f>(F66/E66)*100</f>
        <v>99.24528301886792</v>
      </c>
    </row>
    <row r="67" spans="1:7" ht="15">
      <c r="A67" s="188"/>
      <c r="B67" s="188"/>
      <c r="C67" s="188">
        <v>4010</v>
      </c>
      <c r="D67" s="17" t="s">
        <v>269</v>
      </c>
      <c r="E67" s="189">
        <v>2192108</v>
      </c>
      <c r="F67" s="290">
        <v>2189800</v>
      </c>
      <c r="G67" s="20">
        <f>(F67/E67)*100</f>
        <v>99.89471321668458</v>
      </c>
    </row>
    <row r="68" spans="1:7" ht="15">
      <c r="A68" s="188"/>
      <c r="B68" s="188"/>
      <c r="C68" s="188">
        <v>4040</v>
      </c>
      <c r="D68" s="17" t="s">
        <v>270</v>
      </c>
      <c r="E68" s="189">
        <v>135820</v>
      </c>
      <c r="F68" s="290">
        <v>135800</v>
      </c>
      <c r="G68" s="20">
        <f>(F68/E68)*100</f>
        <v>99.98527462818436</v>
      </c>
    </row>
    <row r="69" spans="1:7" ht="15">
      <c r="A69" s="188"/>
      <c r="B69" s="188"/>
      <c r="C69" s="188">
        <v>4110</v>
      </c>
      <c r="D69" s="17" t="s">
        <v>271</v>
      </c>
      <c r="E69" s="189">
        <v>328335</v>
      </c>
      <c r="F69" s="290">
        <v>320111</v>
      </c>
      <c r="G69" s="20">
        <f>(F69/E69)*100</f>
        <v>97.49524114090792</v>
      </c>
    </row>
    <row r="70" spans="1:7" ht="15">
      <c r="A70" s="188"/>
      <c r="B70" s="188"/>
      <c r="C70" s="188">
        <v>4120</v>
      </c>
      <c r="D70" s="17" t="s">
        <v>272</v>
      </c>
      <c r="E70" s="189">
        <v>58400</v>
      </c>
      <c r="F70" s="290">
        <v>58302</v>
      </c>
      <c r="G70" s="20">
        <f>(F70/E70)*100</f>
        <v>99.83219178082192</v>
      </c>
    </row>
    <row r="71" spans="1:7" ht="15">
      <c r="A71" s="188"/>
      <c r="B71" s="188"/>
      <c r="C71" s="188">
        <v>4140</v>
      </c>
      <c r="D71" s="17" t="s">
        <v>273</v>
      </c>
      <c r="E71" s="189">
        <v>4500</v>
      </c>
      <c r="F71" s="290">
        <v>3900</v>
      </c>
      <c r="G71" s="20">
        <f>(F71/E71)*100</f>
        <v>86.66666666666667</v>
      </c>
    </row>
    <row r="72" spans="1:7" ht="15">
      <c r="A72" s="188"/>
      <c r="B72" s="188"/>
      <c r="C72" s="188">
        <v>4170</v>
      </c>
      <c r="D72" s="17" t="s">
        <v>274</v>
      </c>
      <c r="E72" s="189">
        <v>45300</v>
      </c>
      <c r="F72" s="290">
        <v>45243</v>
      </c>
      <c r="G72" s="20">
        <f>(F72/E72)*100</f>
        <v>99.87417218543047</v>
      </c>
    </row>
    <row r="73" spans="1:7" ht="15">
      <c r="A73" s="188"/>
      <c r="B73" s="188"/>
      <c r="C73" s="188">
        <v>4210</v>
      </c>
      <c r="D73" s="17" t="s">
        <v>247</v>
      </c>
      <c r="E73" s="189">
        <v>178678</v>
      </c>
      <c r="F73" s="290">
        <v>157917</v>
      </c>
      <c r="G73" s="20">
        <f>(F73/E73)*100</f>
        <v>88.3807743538656</v>
      </c>
    </row>
    <row r="74" spans="1:8" ht="15">
      <c r="A74" s="188"/>
      <c r="B74" s="188"/>
      <c r="C74" s="188">
        <v>4260</v>
      </c>
      <c r="D74" s="17" t="s">
        <v>275</v>
      </c>
      <c r="E74" s="189">
        <v>62500</v>
      </c>
      <c r="F74" s="290">
        <v>58916</v>
      </c>
      <c r="G74" s="20">
        <f>(F74/E74)*100</f>
        <v>94.2656</v>
      </c>
      <c r="H74" s="307"/>
    </row>
    <row r="75" spans="1:7" ht="15">
      <c r="A75" s="188"/>
      <c r="B75" s="188"/>
      <c r="C75" s="188">
        <v>4270</v>
      </c>
      <c r="D75" s="17" t="s">
        <v>250</v>
      </c>
      <c r="E75" s="189">
        <v>218650</v>
      </c>
      <c r="F75" s="290">
        <v>218623</v>
      </c>
      <c r="G75" s="20">
        <f>(F75/E75)*100</f>
        <v>99.98765149782758</v>
      </c>
    </row>
    <row r="76" spans="1:7" ht="15">
      <c r="A76" s="188"/>
      <c r="B76" s="188"/>
      <c r="C76" s="188">
        <v>4280</v>
      </c>
      <c r="D76" s="17" t="s">
        <v>276</v>
      </c>
      <c r="E76" s="189">
        <v>3100</v>
      </c>
      <c r="F76" s="290">
        <v>1931</v>
      </c>
      <c r="G76" s="20">
        <f>(F76/E76)*100</f>
        <v>62.29032258064516</v>
      </c>
    </row>
    <row r="77" spans="1:7" ht="15">
      <c r="A77" s="188"/>
      <c r="B77" s="188"/>
      <c r="C77" s="188">
        <v>4300</v>
      </c>
      <c r="D77" s="17" t="s">
        <v>277</v>
      </c>
      <c r="E77" s="189">
        <v>174300</v>
      </c>
      <c r="F77" s="290">
        <v>165731</v>
      </c>
      <c r="G77" s="20">
        <f>(F77/E77)*100</f>
        <v>95.0837636259323</v>
      </c>
    </row>
    <row r="78" spans="1:7" ht="15">
      <c r="A78" s="188"/>
      <c r="B78" s="188"/>
      <c r="C78" s="188">
        <v>4350</v>
      </c>
      <c r="D78" s="17" t="s">
        <v>278</v>
      </c>
      <c r="E78" s="189">
        <v>21300</v>
      </c>
      <c r="F78" s="290">
        <v>21290</v>
      </c>
      <c r="G78" s="20">
        <f>(F78/E78)*100</f>
        <v>99.9530516431925</v>
      </c>
    </row>
    <row r="79" spans="1:7" ht="15">
      <c r="A79" s="188"/>
      <c r="B79" s="188"/>
      <c r="C79" s="188">
        <v>4360</v>
      </c>
      <c r="D79" s="17" t="s">
        <v>279</v>
      </c>
      <c r="E79" s="189">
        <v>14600</v>
      </c>
      <c r="F79" s="290">
        <v>14558</v>
      </c>
      <c r="G79" s="20">
        <f>(F79/E79)*100</f>
        <v>99.7123287671233</v>
      </c>
    </row>
    <row r="80" spans="1:7" ht="15">
      <c r="A80" s="188"/>
      <c r="B80" s="188"/>
      <c r="C80" s="188">
        <v>4370</v>
      </c>
      <c r="D80" s="17" t="s">
        <v>280</v>
      </c>
      <c r="E80" s="189">
        <v>52700</v>
      </c>
      <c r="F80" s="290">
        <v>47759</v>
      </c>
      <c r="G80" s="20">
        <f>(F80/E80)*100</f>
        <v>90.62428842504744</v>
      </c>
    </row>
    <row r="81" spans="1:7" ht="15">
      <c r="A81" s="188"/>
      <c r="B81" s="188"/>
      <c r="C81" s="188">
        <v>4380</v>
      </c>
      <c r="D81" s="17" t="s">
        <v>281</v>
      </c>
      <c r="E81" s="189">
        <v>1000</v>
      </c>
      <c r="F81" s="290">
        <v>709</v>
      </c>
      <c r="G81" s="20">
        <f>(F81/E81)*100</f>
        <v>70.89999999999999</v>
      </c>
    </row>
    <row r="82" spans="1:7" ht="15">
      <c r="A82" s="188"/>
      <c r="B82" s="188"/>
      <c r="C82" s="188">
        <v>4400</v>
      </c>
      <c r="D82" s="17" t="s">
        <v>282</v>
      </c>
      <c r="E82" s="189">
        <v>9400</v>
      </c>
      <c r="F82" s="290">
        <v>9161</v>
      </c>
      <c r="G82" s="20">
        <f>(F82/E82)*100</f>
        <v>97.45744680851064</v>
      </c>
    </row>
    <row r="83" spans="1:7" ht="15">
      <c r="A83" s="188"/>
      <c r="B83" s="188"/>
      <c r="C83" s="188">
        <v>4410</v>
      </c>
      <c r="D83" s="17" t="s">
        <v>265</v>
      </c>
      <c r="E83" s="189">
        <v>62200</v>
      </c>
      <c r="F83" s="290">
        <v>61236</v>
      </c>
      <c r="G83" s="20">
        <f>(F83/E83)*100</f>
        <v>98.45016077170418</v>
      </c>
    </row>
    <row r="84" spans="1:7" ht="15">
      <c r="A84" s="188"/>
      <c r="B84" s="188"/>
      <c r="C84" s="188">
        <v>4420</v>
      </c>
      <c r="D84" s="17" t="s">
        <v>267</v>
      </c>
      <c r="E84" s="189">
        <v>5600</v>
      </c>
      <c r="F84" s="290">
        <v>4636</v>
      </c>
      <c r="G84" s="20">
        <f>(F84/E84)*100</f>
        <v>82.78571428571428</v>
      </c>
    </row>
    <row r="85" spans="1:7" ht="15">
      <c r="A85" s="188"/>
      <c r="B85" s="188"/>
      <c r="C85" s="188">
        <v>4430</v>
      </c>
      <c r="D85" s="17" t="s">
        <v>283</v>
      </c>
      <c r="E85" s="189">
        <v>7700</v>
      </c>
      <c r="F85" s="290">
        <v>7688</v>
      </c>
      <c r="G85" s="20">
        <f>(F85/E85)*100</f>
        <v>99.84415584415585</v>
      </c>
    </row>
    <row r="86" spans="1:7" ht="15">
      <c r="A86" s="188"/>
      <c r="B86" s="188"/>
      <c r="C86" s="188">
        <v>4440</v>
      </c>
      <c r="D86" s="17" t="s">
        <v>284</v>
      </c>
      <c r="E86" s="189">
        <v>67700</v>
      </c>
      <c r="F86" s="290">
        <v>67695</v>
      </c>
      <c r="G86" s="20">
        <f>(F86/E86)*100</f>
        <v>99.99261447562778</v>
      </c>
    </row>
    <row r="87" spans="1:7" ht="15">
      <c r="A87" s="188"/>
      <c r="B87" s="188"/>
      <c r="C87" s="188">
        <v>4510</v>
      </c>
      <c r="D87" s="17" t="s">
        <v>285</v>
      </c>
      <c r="E87" s="189">
        <v>500</v>
      </c>
      <c r="F87" s="290">
        <v>300</v>
      </c>
      <c r="G87" s="20">
        <f>(F87/E87)*100</f>
        <v>60</v>
      </c>
    </row>
    <row r="88" spans="1:7" ht="15">
      <c r="A88" s="188"/>
      <c r="B88" s="188"/>
      <c r="C88" s="188">
        <v>4580</v>
      </c>
      <c r="D88" s="17" t="s">
        <v>128</v>
      </c>
      <c r="E88" s="189">
        <v>1200</v>
      </c>
      <c r="F88" s="290">
        <v>1116</v>
      </c>
      <c r="G88" s="20">
        <f>(F88/E88)*100</f>
        <v>93</v>
      </c>
    </row>
    <row r="89" spans="1:7" ht="15">
      <c r="A89" s="188"/>
      <c r="B89" s="188"/>
      <c r="C89" s="188">
        <v>4610</v>
      </c>
      <c r="D89" s="17" t="s">
        <v>286</v>
      </c>
      <c r="E89" s="189">
        <v>1200</v>
      </c>
      <c r="F89" s="290">
        <v>828</v>
      </c>
      <c r="G89" s="20">
        <f>(F89/E89)*100</f>
        <v>69</v>
      </c>
    </row>
    <row r="90" spans="1:7" ht="15">
      <c r="A90" s="188"/>
      <c r="B90" s="188"/>
      <c r="C90" s="188">
        <v>4700</v>
      </c>
      <c r="D90" s="17" t="s">
        <v>287</v>
      </c>
      <c r="E90" s="189">
        <v>25300</v>
      </c>
      <c r="F90" s="290">
        <v>25218</v>
      </c>
      <c r="G90" s="20">
        <f>(F90/E90)*100</f>
        <v>99.67588932806323</v>
      </c>
    </row>
    <row r="91" spans="1:7" ht="15">
      <c r="A91" s="188"/>
      <c r="B91" s="188"/>
      <c r="C91" s="188">
        <v>4740</v>
      </c>
      <c r="D91" s="17" t="s">
        <v>288</v>
      </c>
      <c r="E91" s="189">
        <v>14700</v>
      </c>
      <c r="F91" s="290">
        <v>14528</v>
      </c>
      <c r="G91" s="20">
        <f>(F91/E91)*100</f>
        <v>98.82993197278913</v>
      </c>
    </row>
    <row r="92" spans="1:7" ht="15">
      <c r="A92" s="188"/>
      <c r="B92" s="188"/>
      <c r="C92" s="188">
        <v>4750</v>
      </c>
      <c r="D92" s="17" t="s">
        <v>289</v>
      </c>
      <c r="E92" s="189">
        <v>32480</v>
      </c>
      <c r="F92" s="290">
        <v>30487</v>
      </c>
      <c r="G92" s="20">
        <f>(F92/E92)*100</f>
        <v>93.86391625615764</v>
      </c>
    </row>
    <row r="93" spans="1:7" ht="15">
      <c r="A93" s="188"/>
      <c r="B93" s="188"/>
      <c r="C93" s="188">
        <v>6050</v>
      </c>
      <c r="D93" s="17" t="s">
        <v>251</v>
      </c>
      <c r="E93" s="189">
        <v>1000</v>
      </c>
      <c r="F93" s="290">
        <v>671</v>
      </c>
      <c r="G93" s="20">
        <f>(F93/E93)*100</f>
        <v>67.10000000000001</v>
      </c>
    </row>
    <row r="94" spans="1:7" ht="15">
      <c r="A94" s="188"/>
      <c r="B94" s="188"/>
      <c r="C94" s="188">
        <v>6060</v>
      </c>
      <c r="D94" s="17" t="s">
        <v>252</v>
      </c>
      <c r="E94" s="189">
        <v>19420</v>
      </c>
      <c r="F94" s="290">
        <v>19416</v>
      </c>
      <c r="G94" s="20">
        <f>(F94/E94)*100</f>
        <v>99.9794026776519</v>
      </c>
    </row>
    <row r="95" spans="1:5" ht="15">
      <c r="A95" s="306"/>
      <c r="B95" s="306"/>
      <c r="C95" s="306"/>
      <c r="D95" s="302"/>
      <c r="E95" s="303"/>
    </row>
    <row r="96" spans="1:5" ht="15">
      <c r="A96" s="306"/>
      <c r="B96" s="306"/>
      <c r="C96" s="306"/>
      <c r="D96" s="302"/>
      <c r="E96" s="303"/>
    </row>
    <row r="97" spans="1:7" ht="15">
      <c r="A97" s="306"/>
      <c r="B97" s="306"/>
      <c r="C97" s="306"/>
      <c r="D97" s="302"/>
      <c r="E97" s="303"/>
      <c r="G97" s="256" t="s">
        <v>258</v>
      </c>
    </row>
    <row r="98" spans="1:7" ht="15">
      <c r="A98" s="284"/>
      <c r="B98" s="284">
        <v>75075</v>
      </c>
      <c r="C98" s="284"/>
      <c r="D98" s="291" t="s">
        <v>82</v>
      </c>
      <c r="E98" s="286">
        <f>SUM(E99:E101)</f>
        <v>66650</v>
      </c>
      <c r="F98" s="287">
        <f>SUM(F99:F101)</f>
        <v>63741</v>
      </c>
      <c r="G98" s="20">
        <f>(F98/E98)*100</f>
        <v>95.63540885221306</v>
      </c>
    </row>
    <row r="99" spans="1:7" ht="15">
      <c r="A99" s="188"/>
      <c r="B99" s="188"/>
      <c r="C99" s="188">
        <v>4170</v>
      </c>
      <c r="D99" s="17" t="s">
        <v>274</v>
      </c>
      <c r="E99" s="189">
        <v>4700</v>
      </c>
      <c r="F99" s="290">
        <v>4078</v>
      </c>
      <c r="G99" s="20">
        <f>(F99/E99)*100</f>
        <v>86.7659574468085</v>
      </c>
    </row>
    <row r="100" spans="1:7" ht="15">
      <c r="A100" s="188"/>
      <c r="B100" s="188"/>
      <c r="C100" s="188">
        <v>4210</v>
      </c>
      <c r="D100" s="17" t="s">
        <v>247</v>
      </c>
      <c r="E100" s="189">
        <v>21200</v>
      </c>
      <c r="F100" s="290">
        <v>18928</v>
      </c>
      <c r="G100" s="20">
        <f>(F100/E100)*100</f>
        <v>89.28301886792453</v>
      </c>
    </row>
    <row r="101" spans="1:7" ht="15">
      <c r="A101" s="188"/>
      <c r="B101" s="188"/>
      <c r="C101" s="188">
        <v>4300</v>
      </c>
      <c r="D101" s="17" t="s">
        <v>239</v>
      </c>
      <c r="E101" s="189">
        <v>40750</v>
      </c>
      <c r="F101" s="290">
        <v>40735</v>
      </c>
      <c r="G101" s="20">
        <f>(F101/E101)*100</f>
        <v>99.96319018404908</v>
      </c>
    </row>
    <row r="102" spans="1:7" ht="15">
      <c r="A102" s="284"/>
      <c r="B102" s="284">
        <v>75095</v>
      </c>
      <c r="C102" s="284"/>
      <c r="D102" s="291" t="s">
        <v>42</v>
      </c>
      <c r="E102" s="286">
        <f>SUM(E103:E106)</f>
        <v>126600</v>
      </c>
      <c r="F102" s="287">
        <f>SUM(F103:F106)</f>
        <v>124374</v>
      </c>
      <c r="G102" s="20">
        <f>(F102/E102)*100</f>
        <v>98.24170616113744</v>
      </c>
    </row>
    <row r="103" spans="1:7" ht="15">
      <c r="A103" s="188"/>
      <c r="B103" s="188"/>
      <c r="C103" s="188">
        <v>3030</v>
      </c>
      <c r="D103" s="17" t="s">
        <v>290</v>
      </c>
      <c r="E103" s="189">
        <v>80600</v>
      </c>
      <c r="F103" s="290">
        <v>79788</v>
      </c>
      <c r="G103" s="20">
        <f>(F103/E103)*100</f>
        <v>98.9925558312655</v>
      </c>
    </row>
    <row r="104" spans="1:7" ht="15">
      <c r="A104" s="188"/>
      <c r="B104" s="188"/>
      <c r="C104" s="188">
        <v>4210</v>
      </c>
      <c r="D104" s="17" t="s">
        <v>247</v>
      </c>
      <c r="E104" s="189">
        <v>2000</v>
      </c>
      <c r="F104" s="290">
        <v>1797</v>
      </c>
      <c r="G104" s="20">
        <f>(F104/E104)*100</f>
        <v>89.85</v>
      </c>
    </row>
    <row r="105" spans="1:7" ht="15">
      <c r="A105" s="188"/>
      <c r="B105" s="188"/>
      <c r="C105" s="188">
        <v>4300</v>
      </c>
      <c r="D105" s="17" t="s">
        <v>239</v>
      </c>
      <c r="E105" s="189">
        <v>2000</v>
      </c>
      <c r="F105" s="290">
        <v>1329</v>
      </c>
      <c r="G105" s="20">
        <f>(F105/E105)*100</f>
        <v>66.45</v>
      </c>
    </row>
    <row r="106" spans="1:7" ht="15">
      <c r="A106" s="188"/>
      <c r="B106" s="188"/>
      <c r="C106" s="188">
        <v>4430</v>
      </c>
      <c r="D106" s="17" t="s">
        <v>283</v>
      </c>
      <c r="E106" s="189">
        <v>42000</v>
      </c>
      <c r="F106" s="290">
        <v>41460</v>
      </c>
      <c r="G106" s="20">
        <f>(F106/E106)*100</f>
        <v>98.71428571428571</v>
      </c>
    </row>
    <row r="107" spans="1:7" ht="32.25" customHeight="1">
      <c r="A107" s="308" t="s">
        <v>291</v>
      </c>
      <c r="B107" s="279"/>
      <c r="C107" s="279"/>
      <c r="D107" s="280" t="s">
        <v>292</v>
      </c>
      <c r="E107" s="309">
        <f>SUM(E108+E110+E114+E116)</f>
        <v>388600</v>
      </c>
      <c r="F107" s="282">
        <f>SUM(F108+F110+F114+F116)</f>
        <v>355973</v>
      </c>
      <c r="G107" s="283">
        <f>(F107/E107)*100</f>
        <v>91.60396294390118</v>
      </c>
    </row>
    <row r="108" spans="1:7" ht="15">
      <c r="A108" s="310"/>
      <c r="B108" s="311">
        <v>75405</v>
      </c>
      <c r="C108" s="311"/>
      <c r="D108" s="312" t="s">
        <v>293</v>
      </c>
      <c r="E108" s="313">
        <f>SUM(E109)</f>
        <v>5000</v>
      </c>
      <c r="F108" s="314">
        <f>SUM(F109)</f>
        <v>4753</v>
      </c>
      <c r="G108" s="20">
        <f>(F108/E108)*100</f>
        <v>95.06</v>
      </c>
    </row>
    <row r="109" spans="1:7" ht="15">
      <c r="A109" s="310"/>
      <c r="B109" s="311"/>
      <c r="C109" s="315">
        <v>4210</v>
      </c>
      <c r="D109" s="316" t="s">
        <v>294</v>
      </c>
      <c r="E109" s="317">
        <v>5000</v>
      </c>
      <c r="F109" s="318">
        <v>4753</v>
      </c>
      <c r="G109" s="20">
        <f>(F109/E109)*100</f>
        <v>95.06</v>
      </c>
    </row>
    <row r="110" spans="1:7" ht="15">
      <c r="A110" s="284"/>
      <c r="B110" s="284">
        <v>75412</v>
      </c>
      <c r="C110" s="284"/>
      <c r="D110" s="291" t="s">
        <v>295</v>
      </c>
      <c r="E110" s="286">
        <f>SUM(E111:E113)</f>
        <v>216180</v>
      </c>
      <c r="F110" s="287">
        <f>SUM(F111:F113)</f>
        <v>210055</v>
      </c>
      <c r="G110" s="20">
        <f>(F110/E110)*100</f>
        <v>97.16671292441484</v>
      </c>
    </row>
    <row r="111" spans="1:7" ht="15">
      <c r="A111" s="284"/>
      <c r="B111" s="188"/>
      <c r="C111" s="188">
        <v>4210</v>
      </c>
      <c r="D111" s="17" t="s">
        <v>296</v>
      </c>
      <c r="E111" s="189">
        <v>13960</v>
      </c>
      <c r="F111" s="290">
        <v>7854</v>
      </c>
      <c r="G111" s="20">
        <f>(F111/E111)*100</f>
        <v>56.26074498567335</v>
      </c>
    </row>
    <row r="112" spans="1:8" ht="15">
      <c r="A112" s="284"/>
      <c r="B112" s="188"/>
      <c r="C112" s="188">
        <v>4300</v>
      </c>
      <c r="D112" s="17" t="s">
        <v>239</v>
      </c>
      <c r="E112" s="189">
        <v>178280</v>
      </c>
      <c r="F112" s="290">
        <v>178278</v>
      </c>
      <c r="G112" s="20">
        <f>(F112/E112)*100</f>
        <v>99.99887816917209</v>
      </c>
      <c r="H112" s="253">
        <f>E112+F111</f>
        <v>186134</v>
      </c>
    </row>
    <row r="113" spans="1:7" ht="15">
      <c r="A113" s="284"/>
      <c r="B113" s="188"/>
      <c r="C113" s="188">
        <v>6050</v>
      </c>
      <c r="D113" s="17" t="s">
        <v>240</v>
      </c>
      <c r="E113" s="189">
        <v>23940</v>
      </c>
      <c r="F113" s="290">
        <v>23923</v>
      </c>
      <c r="G113" s="20">
        <f>(F113/E113)*100</f>
        <v>99.92898913951545</v>
      </c>
    </row>
    <row r="114" spans="1:7" ht="15">
      <c r="A114" s="284"/>
      <c r="B114" s="284">
        <v>75421</v>
      </c>
      <c r="C114" s="284"/>
      <c r="D114" s="291" t="s">
        <v>297</v>
      </c>
      <c r="E114" s="286">
        <f>E115</f>
        <v>10000</v>
      </c>
      <c r="F114" s="287">
        <v>0</v>
      </c>
      <c r="G114" s="20">
        <f>(F114/E114)*100</f>
        <v>0</v>
      </c>
    </row>
    <row r="115" spans="1:7" ht="15">
      <c r="A115" s="284"/>
      <c r="B115" s="188"/>
      <c r="C115" s="188">
        <v>4810</v>
      </c>
      <c r="D115" s="17" t="s">
        <v>298</v>
      </c>
      <c r="E115" s="189">
        <v>10000</v>
      </c>
      <c r="F115" s="290">
        <v>0</v>
      </c>
      <c r="G115" s="20">
        <f>(F115/E115)*100</f>
        <v>0</v>
      </c>
    </row>
    <row r="116" spans="1:7" ht="15">
      <c r="A116" s="284"/>
      <c r="B116" s="284">
        <v>75495</v>
      </c>
      <c r="C116" s="188"/>
      <c r="D116" s="285" t="s">
        <v>42</v>
      </c>
      <c r="E116" s="286">
        <v>157420</v>
      </c>
      <c r="F116" s="287">
        <f>SUM(F117)</f>
        <v>141165</v>
      </c>
      <c r="G116" s="20">
        <f>(F116/E116)*100</f>
        <v>89.67412018803202</v>
      </c>
    </row>
    <row r="117" spans="1:7" ht="15">
      <c r="A117" s="284"/>
      <c r="B117" s="188"/>
      <c r="C117" s="188">
        <v>6050</v>
      </c>
      <c r="D117" s="17" t="s">
        <v>251</v>
      </c>
      <c r="E117" s="189">
        <v>157420</v>
      </c>
      <c r="F117" s="290">
        <v>141165</v>
      </c>
      <c r="G117" s="20">
        <f>(F117/E117)*100</f>
        <v>89.67412018803202</v>
      </c>
    </row>
    <row r="118" spans="1:7" ht="58.5" customHeight="1">
      <c r="A118" s="308">
        <v>756</v>
      </c>
      <c r="B118" s="279"/>
      <c r="C118" s="279"/>
      <c r="D118" s="280" t="s">
        <v>299</v>
      </c>
      <c r="E118" s="309">
        <f>E119</f>
        <v>62600</v>
      </c>
      <c r="F118" s="282">
        <f>SUM(F119)</f>
        <v>49635</v>
      </c>
      <c r="G118" s="283">
        <f>(F118/E118)*100</f>
        <v>79.2891373801917</v>
      </c>
    </row>
    <row r="119" spans="1:7" ht="15">
      <c r="A119" s="284"/>
      <c r="B119" s="284">
        <v>75647</v>
      </c>
      <c r="C119" s="284"/>
      <c r="D119" s="285" t="s">
        <v>300</v>
      </c>
      <c r="E119" s="286">
        <f>SUM(E120:E123)</f>
        <v>62600</v>
      </c>
      <c r="F119" s="287">
        <f>SUM(F120:F123)</f>
        <v>49635</v>
      </c>
      <c r="G119" s="20">
        <f>(F119/E119)*100</f>
        <v>79.2891373801917</v>
      </c>
    </row>
    <row r="120" spans="1:7" ht="15">
      <c r="A120" s="284"/>
      <c r="B120" s="188"/>
      <c r="C120" s="188">
        <v>4100</v>
      </c>
      <c r="D120" s="319" t="s">
        <v>301</v>
      </c>
      <c r="E120" s="189">
        <v>50700</v>
      </c>
      <c r="F120" s="290">
        <v>41212</v>
      </c>
      <c r="G120" s="20">
        <f>(F120/E120)*100</f>
        <v>81.28599605522683</v>
      </c>
    </row>
    <row r="121" spans="1:7" ht="15">
      <c r="A121" s="284"/>
      <c r="B121" s="188"/>
      <c r="C121" s="188">
        <v>4110</v>
      </c>
      <c r="D121" s="319" t="s">
        <v>302</v>
      </c>
      <c r="E121" s="189">
        <v>600</v>
      </c>
      <c r="F121" s="290">
        <v>0</v>
      </c>
      <c r="G121" s="20">
        <f>(F121/E121)*100</f>
        <v>0</v>
      </c>
    </row>
    <row r="122" spans="1:7" ht="15">
      <c r="A122" s="284"/>
      <c r="B122" s="188"/>
      <c r="C122" s="188">
        <v>4120</v>
      </c>
      <c r="D122" s="319" t="s">
        <v>303</v>
      </c>
      <c r="E122" s="189">
        <v>100</v>
      </c>
      <c r="F122" s="290">
        <v>0</v>
      </c>
      <c r="G122" s="20">
        <f>(F122/E122)*100</f>
        <v>0</v>
      </c>
    </row>
    <row r="123" spans="1:7" ht="15">
      <c r="A123" s="284"/>
      <c r="B123" s="188"/>
      <c r="C123" s="188">
        <v>4300</v>
      </c>
      <c r="D123" s="319" t="s">
        <v>239</v>
      </c>
      <c r="E123" s="189">
        <v>11200</v>
      </c>
      <c r="F123" s="290">
        <v>8423</v>
      </c>
      <c r="G123" s="20">
        <f>(F123/E123)*100</f>
        <v>75.20535714285714</v>
      </c>
    </row>
    <row r="124" spans="1:7" ht="15">
      <c r="A124" s="279">
        <v>757</v>
      </c>
      <c r="B124" s="279"/>
      <c r="C124" s="279"/>
      <c r="D124" s="280" t="s">
        <v>304</v>
      </c>
      <c r="E124" s="281">
        <f>E125</f>
        <v>305368</v>
      </c>
      <c r="F124" s="282">
        <f>SUM(F125)</f>
        <v>251721</v>
      </c>
      <c r="G124" s="283">
        <f>(F124/E124)*100</f>
        <v>82.43201645228054</v>
      </c>
    </row>
    <row r="125" spans="1:7" ht="15">
      <c r="A125" s="284"/>
      <c r="B125" s="284">
        <v>75702</v>
      </c>
      <c r="C125" s="284"/>
      <c r="D125" s="291" t="s">
        <v>305</v>
      </c>
      <c r="E125" s="286">
        <f>E126+E127</f>
        <v>305368</v>
      </c>
      <c r="F125" s="287">
        <f>SUM(F126:F127)</f>
        <v>251721</v>
      </c>
      <c r="G125" s="20">
        <f>(F125/E125)*100</f>
        <v>82.43201645228054</v>
      </c>
    </row>
    <row r="126" spans="1:7" ht="15">
      <c r="A126" s="284"/>
      <c r="B126" s="188"/>
      <c r="C126" s="188">
        <v>4300</v>
      </c>
      <c r="D126" s="17" t="s">
        <v>239</v>
      </c>
      <c r="E126" s="189">
        <v>11200</v>
      </c>
      <c r="F126" s="290">
        <v>10222</v>
      </c>
      <c r="G126" s="20">
        <f>(F126/E126)*100</f>
        <v>91.26785714285714</v>
      </c>
    </row>
    <row r="127" spans="1:7" ht="29.25">
      <c r="A127" s="284"/>
      <c r="B127" s="188"/>
      <c r="C127" s="188">
        <v>8070</v>
      </c>
      <c r="D127" s="17" t="s">
        <v>306</v>
      </c>
      <c r="E127" s="189">
        <v>294168</v>
      </c>
      <c r="F127" s="290">
        <v>241499</v>
      </c>
      <c r="G127" s="20">
        <f>(F127/E127)*100</f>
        <v>82.09560523238422</v>
      </c>
    </row>
    <row r="128" spans="1:7" ht="15">
      <c r="A128" s="279">
        <v>758</v>
      </c>
      <c r="B128" s="279"/>
      <c r="C128" s="279"/>
      <c r="D128" s="280" t="s">
        <v>140</v>
      </c>
      <c r="E128" s="281">
        <f>E129+E131</f>
        <v>368890</v>
      </c>
      <c r="F128" s="282">
        <f>SUM(F129)</f>
        <v>307521</v>
      </c>
      <c r="G128" s="283">
        <f>(F128/E128)*100</f>
        <v>83.36387541001382</v>
      </c>
    </row>
    <row r="129" spans="1:7" ht="15">
      <c r="A129" s="284"/>
      <c r="B129" s="284">
        <v>75814</v>
      </c>
      <c r="C129" s="284"/>
      <c r="D129" s="291" t="s">
        <v>307</v>
      </c>
      <c r="E129" s="286">
        <f>E130</f>
        <v>360400</v>
      </c>
      <c r="F129" s="287">
        <f>SUM(F130)</f>
        <v>307521</v>
      </c>
      <c r="G129" s="20">
        <f>(F129/E129)*100</f>
        <v>85.32769145394006</v>
      </c>
    </row>
    <row r="130" spans="1:7" ht="29.25" customHeight="1">
      <c r="A130" s="284"/>
      <c r="B130" s="188"/>
      <c r="C130" s="289" t="s">
        <v>308</v>
      </c>
      <c r="D130" s="17" t="s">
        <v>309</v>
      </c>
      <c r="E130" s="189">
        <v>360400</v>
      </c>
      <c r="F130" s="290">
        <v>307521</v>
      </c>
      <c r="G130" s="20">
        <f>(F130/E130)*100</f>
        <v>85.32769145394006</v>
      </c>
    </row>
    <row r="131" spans="1:7" ht="15">
      <c r="A131" s="284"/>
      <c r="B131" s="284">
        <v>75818</v>
      </c>
      <c r="C131" s="320"/>
      <c r="D131" s="291" t="s">
        <v>310</v>
      </c>
      <c r="E131" s="286">
        <f>E132</f>
        <v>8490</v>
      </c>
      <c r="F131" s="287">
        <v>0</v>
      </c>
      <c r="G131" s="20">
        <f>(F131/E131)*100</f>
        <v>0</v>
      </c>
    </row>
    <row r="132" spans="1:7" ht="15">
      <c r="A132" s="284"/>
      <c r="B132" s="188"/>
      <c r="C132" s="289">
        <v>4810</v>
      </c>
      <c r="D132" s="17" t="s">
        <v>311</v>
      </c>
      <c r="E132" s="189">
        <v>8490</v>
      </c>
      <c r="F132" s="290">
        <v>0</v>
      </c>
      <c r="G132" s="20">
        <f>(F132/E132)*100</f>
        <v>0</v>
      </c>
    </row>
    <row r="133" spans="1:8" ht="15">
      <c r="A133" s="279">
        <v>801</v>
      </c>
      <c r="B133" s="279"/>
      <c r="C133" s="279"/>
      <c r="D133" s="280" t="s">
        <v>146</v>
      </c>
      <c r="E133" s="281">
        <f>SUM(E134+E230+E252+E257+E340+E360+E374+E402+E468)</f>
        <v>16854477</v>
      </c>
      <c r="F133" s="282">
        <f>SUM(F134+F230+F252+F257+F340+F360+F374+F402+F468)</f>
        <v>16714260</v>
      </c>
      <c r="G133" s="283">
        <f>(F133/E133)*100</f>
        <v>99.16807267291652</v>
      </c>
      <c r="H133" s="253">
        <f>F133-F252-F360-F375-F477-F469-F472</f>
        <v>13925242</v>
      </c>
    </row>
    <row r="134" spans="1:7" ht="15">
      <c r="A134" s="284"/>
      <c r="B134" s="284">
        <v>80101</v>
      </c>
      <c r="C134" s="284"/>
      <c r="D134" s="291" t="s">
        <v>147</v>
      </c>
      <c r="E134" s="286">
        <f>SUM(E135+E139+E144+E147+E151+E155+E159+E163+E165+E170+E174+E178+E182+E186+E195+E199+E203+E208+E212+E216+E219+E223+E227+E169+E190+E207)</f>
        <v>6962069</v>
      </c>
      <c r="F134" s="286">
        <f>SUM(F135+F139+F144+F147+F151+F155+F159+F163+F165+F170+F174+F178+F182+F186+F195+F199+F203+F208+F212+F216+F219+F223+F227+F169+F190+F207)</f>
        <v>6944969</v>
      </c>
      <c r="G134" s="20">
        <f>(F134/E134)*100</f>
        <v>99.75438335931459</v>
      </c>
    </row>
    <row r="135" spans="1:7" ht="15">
      <c r="A135" s="188"/>
      <c r="B135" s="188"/>
      <c r="C135" s="188">
        <v>3020</v>
      </c>
      <c r="D135" s="17" t="s">
        <v>312</v>
      </c>
      <c r="E135" s="189">
        <f>SUM(E136:E138)</f>
        <v>41017</v>
      </c>
      <c r="F135" s="290">
        <f>SUM(F136:F138)</f>
        <v>41017</v>
      </c>
      <c r="G135" s="20">
        <f>(F135/E135)*100</f>
        <v>100</v>
      </c>
    </row>
    <row r="136" spans="1:7" ht="15">
      <c r="A136" s="188"/>
      <c r="B136" s="188"/>
      <c r="C136" s="188"/>
      <c r="D136" s="321" t="s">
        <v>149</v>
      </c>
      <c r="E136" s="189">
        <v>4617</v>
      </c>
      <c r="F136" s="290">
        <v>4617</v>
      </c>
      <c r="G136" s="20">
        <f>(F136/E136)*100</f>
        <v>100</v>
      </c>
    </row>
    <row r="137" spans="1:7" ht="15">
      <c r="A137" s="188"/>
      <c r="B137" s="188"/>
      <c r="C137" s="188"/>
      <c r="D137" s="321" t="s">
        <v>150</v>
      </c>
      <c r="E137" s="189">
        <v>7070</v>
      </c>
      <c r="F137" s="290">
        <v>7070</v>
      </c>
      <c r="G137" s="20">
        <f>(F137/E137)*100</f>
        <v>100</v>
      </c>
    </row>
    <row r="138" spans="1:7" ht="15">
      <c r="A138" s="188"/>
      <c r="B138" s="188"/>
      <c r="C138" s="188"/>
      <c r="D138" s="321" t="s">
        <v>151</v>
      </c>
      <c r="E138" s="189">
        <v>29330</v>
      </c>
      <c r="F138" s="290">
        <v>29330</v>
      </c>
      <c r="G138" s="20">
        <f>(F138/E138)*100</f>
        <v>100</v>
      </c>
    </row>
    <row r="139" spans="1:7" ht="15">
      <c r="A139" s="284"/>
      <c r="B139" s="188"/>
      <c r="C139" s="188">
        <v>3050</v>
      </c>
      <c r="D139" s="17" t="s">
        <v>313</v>
      </c>
      <c r="E139" s="189">
        <f>E140</f>
        <v>631</v>
      </c>
      <c r="F139" s="290">
        <v>631</v>
      </c>
      <c r="G139" s="20">
        <f>(F139/E139)*100</f>
        <v>100</v>
      </c>
    </row>
    <row r="140" spans="1:7" ht="15">
      <c r="A140" s="188"/>
      <c r="B140" s="188"/>
      <c r="C140" s="188"/>
      <c r="D140" s="321" t="s">
        <v>149</v>
      </c>
      <c r="E140" s="189">
        <v>631</v>
      </c>
      <c r="F140" s="290">
        <v>631</v>
      </c>
      <c r="G140" s="20">
        <f>(F140/E140)*100</f>
        <v>100</v>
      </c>
    </row>
    <row r="141" spans="1:5" ht="15">
      <c r="A141" s="306"/>
      <c r="B141" s="306"/>
      <c r="C141" s="306"/>
      <c r="D141" s="322"/>
      <c r="E141" s="303"/>
    </row>
    <row r="142" spans="1:5" ht="15">
      <c r="A142" s="306"/>
      <c r="B142" s="306"/>
      <c r="C142" s="306"/>
      <c r="D142" s="322"/>
      <c r="E142" s="303"/>
    </row>
    <row r="143" spans="1:7" ht="15">
      <c r="A143" s="306"/>
      <c r="B143" s="306"/>
      <c r="C143" s="306"/>
      <c r="D143" s="322"/>
      <c r="E143" s="303"/>
      <c r="G143" s="256" t="s">
        <v>258</v>
      </c>
    </row>
    <row r="144" spans="1:7" ht="15">
      <c r="A144" s="188"/>
      <c r="B144" s="188"/>
      <c r="C144" s="188">
        <v>3240</v>
      </c>
      <c r="D144" s="321" t="s">
        <v>314</v>
      </c>
      <c r="E144" s="189">
        <f>SUM(E145:E146)</f>
        <v>2432</v>
      </c>
      <c r="F144" s="290">
        <v>2432</v>
      </c>
      <c r="G144" s="20">
        <f>(F144/E144)*100</f>
        <v>100</v>
      </c>
    </row>
    <row r="145" spans="1:7" ht="15">
      <c r="A145" s="188"/>
      <c r="B145" s="188"/>
      <c r="C145" s="188"/>
      <c r="D145" s="321" t="s">
        <v>315</v>
      </c>
      <c r="E145" s="189">
        <v>1152</v>
      </c>
      <c r="F145" s="290">
        <v>1152</v>
      </c>
      <c r="G145" s="20">
        <f>(F145/E145)*100</f>
        <v>100</v>
      </c>
    </row>
    <row r="146" spans="1:7" ht="15">
      <c r="A146" s="188"/>
      <c r="B146" s="188"/>
      <c r="C146" s="188"/>
      <c r="D146" s="321" t="s">
        <v>316</v>
      </c>
      <c r="E146" s="189">
        <v>1280</v>
      </c>
      <c r="F146" s="290">
        <v>1280</v>
      </c>
      <c r="G146" s="20">
        <f>(F146/E146)*100</f>
        <v>100</v>
      </c>
    </row>
    <row r="147" spans="1:7" ht="15">
      <c r="A147" s="284"/>
      <c r="B147" s="188"/>
      <c r="C147" s="188">
        <v>4010</v>
      </c>
      <c r="D147" s="17" t="s">
        <v>317</v>
      </c>
      <c r="E147" s="189">
        <f>SUM(E148:E150)</f>
        <v>4089095</v>
      </c>
      <c r="F147" s="290">
        <f>SUM(F148:F150)</f>
        <v>4080595</v>
      </c>
      <c r="G147" s="20">
        <f>(F147/E147)*100</f>
        <v>99.79213004344481</v>
      </c>
    </row>
    <row r="148" spans="1:7" ht="15">
      <c r="A148" s="188"/>
      <c r="B148" s="188"/>
      <c r="C148" s="188"/>
      <c r="D148" s="321" t="s">
        <v>149</v>
      </c>
      <c r="E148" s="189">
        <v>1950136</v>
      </c>
      <c r="F148" s="290">
        <v>1941636</v>
      </c>
      <c r="G148" s="20">
        <f>(F148/E148)*100</f>
        <v>99.56413296303437</v>
      </c>
    </row>
    <row r="149" spans="1:7" ht="15">
      <c r="A149" s="188"/>
      <c r="B149" s="188"/>
      <c r="C149" s="188"/>
      <c r="D149" s="321" t="s">
        <v>150</v>
      </c>
      <c r="E149" s="189">
        <v>1702748</v>
      </c>
      <c r="F149" s="290">
        <v>1702748</v>
      </c>
      <c r="G149" s="20">
        <f>(F149/E149)*100</f>
        <v>100</v>
      </c>
    </row>
    <row r="150" spans="1:7" ht="15">
      <c r="A150" s="188"/>
      <c r="B150" s="188"/>
      <c r="C150" s="188"/>
      <c r="D150" s="321" t="s">
        <v>151</v>
      </c>
      <c r="E150" s="189">
        <v>436211</v>
      </c>
      <c r="F150" s="290">
        <v>436211</v>
      </c>
      <c r="G150" s="20">
        <f>(F150/E150)*100</f>
        <v>100</v>
      </c>
    </row>
    <row r="151" spans="1:7" ht="15">
      <c r="A151" s="284"/>
      <c r="B151" s="188"/>
      <c r="C151" s="188">
        <v>4040</v>
      </c>
      <c r="D151" s="17" t="s">
        <v>270</v>
      </c>
      <c r="E151" s="189">
        <f>SUM(E152:E154)</f>
        <v>275500</v>
      </c>
      <c r="F151" s="290">
        <f>SUM(F152:F154)</f>
        <v>275500</v>
      </c>
      <c r="G151" s="20">
        <f>(F151/E151)*100</f>
        <v>100</v>
      </c>
    </row>
    <row r="152" spans="1:7" ht="15">
      <c r="A152" s="188"/>
      <c r="B152" s="188"/>
      <c r="C152" s="188"/>
      <c r="D152" s="321" t="s">
        <v>149</v>
      </c>
      <c r="E152" s="189">
        <v>127200</v>
      </c>
      <c r="F152" s="290">
        <v>127200</v>
      </c>
      <c r="G152" s="20">
        <f>(F152/E152)*100</f>
        <v>100</v>
      </c>
    </row>
    <row r="153" spans="1:7" ht="15">
      <c r="A153" s="188"/>
      <c r="B153" s="188"/>
      <c r="C153" s="188"/>
      <c r="D153" s="321" t="s">
        <v>150</v>
      </c>
      <c r="E153" s="189">
        <v>117828</v>
      </c>
      <c r="F153" s="290">
        <v>117828</v>
      </c>
      <c r="G153" s="20">
        <f>(F153/E153)*100</f>
        <v>100</v>
      </c>
    </row>
    <row r="154" spans="1:7" ht="15">
      <c r="A154" s="188"/>
      <c r="B154" s="188"/>
      <c r="C154" s="188"/>
      <c r="D154" s="321" t="s">
        <v>151</v>
      </c>
      <c r="E154" s="189">
        <v>30472</v>
      </c>
      <c r="F154" s="290">
        <v>30472</v>
      </c>
      <c r="G154" s="20">
        <f>(F154/E154)*100</f>
        <v>100</v>
      </c>
    </row>
    <row r="155" spans="1:7" ht="15">
      <c r="A155" s="284"/>
      <c r="B155" s="188"/>
      <c r="C155" s="188">
        <v>4110</v>
      </c>
      <c r="D155" s="17" t="s">
        <v>271</v>
      </c>
      <c r="E155" s="189">
        <f>SUM(E156:E158)</f>
        <v>626549</v>
      </c>
      <c r="F155" s="290">
        <v>626549</v>
      </c>
      <c r="G155" s="20">
        <f>(F155/E155)*100</f>
        <v>100</v>
      </c>
    </row>
    <row r="156" spans="1:7" ht="15">
      <c r="A156" s="188"/>
      <c r="B156" s="188"/>
      <c r="C156" s="188"/>
      <c r="D156" s="321" t="s">
        <v>149</v>
      </c>
      <c r="E156" s="189">
        <v>298501</v>
      </c>
      <c r="F156" s="290">
        <v>298501</v>
      </c>
      <c r="G156" s="20">
        <f>(F156/E156)*100</f>
        <v>100</v>
      </c>
    </row>
    <row r="157" spans="1:7" ht="15">
      <c r="A157" s="188"/>
      <c r="B157" s="188"/>
      <c r="C157" s="188"/>
      <c r="D157" s="321" t="s">
        <v>150</v>
      </c>
      <c r="E157" s="189">
        <v>256819</v>
      </c>
      <c r="F157" s="290">
        <v>256819</v>
      </c>
      <c r="G157" s="20">
        <f>(F157/E157)*100</f>
        <v>100</v>
      </c>
    </row>
    <row r="158" spans="1:7" ht="15">
      <c r="A158" s="188"/>
      <c r="B158" s="188"/>
      <c r="C158" s="188"/>
      <c r="D158" s="321" t="s">
        <v>151</v>
      </c>
      <c r="E158" s="189">
        <v>71229</v>
      </c>
      <c r="F158" s="290">
        <v>71229</v>
      </c>
      <c r="G158" s="20">
        <f>(F158/E158)*100</f>
        <v>100</v>
      </c>
    </row>
    <row r="159" spans="1:7" ht="15">
      <c r="A159" s="284"/>
      <c r="B159" s="188"/>
      <c r="C159" s="188">
        <v>4120</v>
      </c>
      <c r="D159" s="17" t="s">
        <v>272</v>
      </c>
      <c r="E159" s="189">
        <f>SUM(E160:E162)</f>
        <v>99539</v>
      </c>
      <c r="F159" s="290">
        <v>99539</v>
      </c>
      <c r="G159" s="20">
        <f>(F159/E159)*100</f>
        <v>100</v>
      </c>
    </row>
    <row r="160" spans="1:7" ht="15">
      <c r="A160" s="188"/>
      <c r="B160" s="188"/>
      <c r="C160" s="188"/>
      <c r="D160" s="321" t="s">
        <v>149</v>
      </c>
      <c r="E160" s="189">
        <v>47371</v>
      </c>
      <c r="F160" s="290">
        <v>47371</v>
      </c>
      <c r="G160" s="20">
        <f>(F160/E160)*100</f>
        <v>100</v>
      </c>
    </row>
    <row r="161" spans="1:7" ht="15">
      <c r="A161" s="188"/>
      <c r="B161" s="188"/>
      <c r="C161" s="188"/>
      <c r="D161" s="321" t="s">
        <v>150</v>
      </c>
      <c r="E161" s="189">
        <v>40470</v>
      </c>
      <c r="F161" s="290">
        <v>40470</v>
      </c>
      <c r="G161" s="20">
        <f>(F161/E161)*100</f>
        <v>100</v>
      </c>
    </row>
    <row r="162" spans="1:7" ht="15">
      <c r="A162" s="188"/>
      <c r="B162" s="188"/>
      <c r="C162" s="188"/>
      <c r="D162" s="321" t="s">
        <v>151</v>
      </c>
      <c r="E162" s="189">
        <v>11698</v>
      </c>
      <c r="F162" s="290">
        <v>11698</v>
      </c>
      <c r="G162" s="20">
        <f>(F162/E162)*100</f>
        <v>100</v>
      </c>
    </row>
    <row r="163" spans="1:7" ht="15">
      <c r="A163" s="284"/>
      <c r="B163" s="188"/>
      <c r="C163" s="188">
        <v>4170</v>
      </c>
      <c r="D163" s="17" t="s">
        <v>274</v>
      </c>
      <c r="E163" s="189">
        <f>SUM(E164:E164)</f>
        <v>2750</v>
      </c>
      <c r="F163" s="290">
        <v>2750</v>
      </c>
      <c r="G163" s="20">
        <f>(F163/E163)*100</f>
        <v>100</v>
      </c>
    </row>
    <row r="164" spans="1:7" ht="15">
      <c r="A164" s="188"/>
      <c r="B164" s="188"/>
      <c r="C164" s="188"/>
      <c r="D164" s="321" t="s">
        <v>149</v>
      </c>
      <c r="E164" s="189">
        <v>2750</v>
      </c>
      <c r="F164" s="290">
        <v>2750</v>
      </c>
      <c r="G164" s="20">
        <f>(F164/E164)*100</f>
        <v>100</v>
      </c>
    </row>
    <row r="165" spans="1:7" ht="15">
      <c r="A165" s="188"/>
      <c r="B165" s="188"/>
      <c r="C165" s="188">
        <v>4210</v>
      </c>
      <c r="D165" s="321" t="s">
        <v>294</v>
      </c>
      <c r="E165" s="189">
        <v>198451</v>
      </c>
      <c r="F165" s="290">
        <v>198451</v>
      </c>
      <c r="G165" s="20">
        <f>(F165/E165)*100</f>
        <v>100</v>
      </c>
    </row>
    <row r="166" spans="1:7" ht="15">
      <c r="A166" s="188"/>
      <c r="B166" s="188"/>
      <c r="C166" s="188"/>
      <c r="D166" s="321" t="s">
        <v>149</v>
      </c>
      <c r="E166" s="189">
        <v>135571</v>
      </c>
      <c r="F166" s="290">
        <v>135571</v>
      </c>
      <c r="G166" s="20">
        <f>(F166/E166)*100</f>
        <v>100</v>
      </c>
    </row>
    <row r="167" spans="1:7" ht="15">
      <c r="A167" s="188"/>
      <c r="B167" s="188"/>
      <c r="C167" s="188"/>
      <c r="D167" s="321" t="s">
        <v>150</v>
      </c>
      <c r="E167" s="189">
        <v>31033</v>
      </c>
      <c r="F167" s="290">
        <v>31033</v>
      </c>
      <c r="G167" s="20">
        <f>(F167/E167)*100</f>
        <v>100</v>
      </c>
    </row>
    <row r="168" spans="1:7" ht="15">
      <c r="A168" s="188"/>
      <c r="B168" s="188"/>
      <c r="C168" s="188"/>
      <c r="D168" s="321" t="s">
        <v>151</v>
      </c>
      <c r="E168" s="189">
        <v>31847</v>
      </c>
      <c r="F168" s="290">
        <v>31846</v>
      </c>
      <c r="G168" s="20">
        <f>(F168/E168)*100</f>
        <v>99.99685998681194</v>
      </c>
    </row>
    <row r="169" spans="1:256" s="306" customFormat="1" ht="15">
      <c r="A169" s="188"/>
      <c r="B169" s="188"/>
      <c r="C169" s="188">
        <v>4217</v>
      </c>
      <c r="D169" s="323" t="s">
        <v>294</v>
      </c>
      <c r="E169" s="189">
        <v>12788</v>
      </c>
      <c r="F169" s="189">
        <v>12788</v>
      </c>
      <c r="G169" s="20">
        <f>(F169/E169)*100</f>
        <v>100</v>
      </c>
      <c r="H169" s="306">
        <f>F169+F190+F207</f>
        <v>48582</v>
      </c>
      <c r="K169" s="324"/>
      <c r="L169" s="303"/>
      <c r="M169" s="303"/>
      <c r="N169" s="303"/>
      <c r="R169" s="324"/>
      <c r="S169" s="303"/>
      <c r="T169" s="303"/>
      <c r="U169" s="303"/>
      <c r="Y169" s="324"/>
      <c r="Z169" s="303"/>
      <c r="AA169" s="303"/>
      <c r="AB169" s="303"/>
      <c r="AF169" s="324"/>
      <c r="AG169" s="303"/>
      <c r="AH169" s="303"/>
      <c r="AI169" s="303"/>
      <c r="AM169" s="324"/>
      <c r="AN169" s="303"/>
      <c r="AO169" s="303"/>
      <c r="AP169" s="303"/>
      <c r="AT169" s="324"/>
      <c r="AU169" s="303"/>
      <c r="AV169" s="303"/>
      <c r="AW169" s="303"/>
      <c r="BA169" s="324"/>
      <c r="BB169" s="303"/>
      <c r="BC169" s="303"/>
      <c r="BD169" s="303"/>
      <c r="BH169" s="324"/>
      <c r="BI169" s="303"/>
      <c r="BJ169" s="303"/>
      <c r="BK169" s="303"/>
      <c r="BO169" s="324"/>
      <c r="BP169" s="303"/>
      <c r="BQ169" s="303"/>
      <c r="BR169" s="303"/>
      <c r="BV169" s="324"/>
      <c r="BW169" s="303"/>
      <c r="BX169" s="303"/>
      <c r="BY169" s="303"/>
      <c r="CC169" s="324"/>
      <c r="CD169" s="303"/>
      <c r="CE169" s="303"/>
      <c r="CF169" s="303"/>
      <c r="CJ169" s="324"/>
      <c r="CK169" s="303"/>
      <c r="CL169" s="303"/>
      <c r="CM169" s="303"/>
      <c r="CQ169" s="324"/>
      <c r="CR169" s="303"/>
      <c r="CS169" s="303"/>
      <c r="CT169" s="303"/>
      <c r="CX169" s="324"/>
      <c r="CY169" s="303"/>
      <c r="CZ169" s="303"/>
      <c r="DA169" s="303"/>
      <c r="DE169" s="324"/>
      <c r="DF169" s="303"/>
      <c r="DG169" s="303"/>
      <c r="DH169" s="303"/>
      <c r="DL169" s="324"/>
      <c r="DM169" s="303"/>
      <c r="DN169" s="303"/>
      <c r="DO169" s="303"/>
      <c r="DS169" s="324"/>
      <c r="DT169" s="303"/>
      <c r="DU169" s="303"/>
      <c r="DV169" s="303"/>
      <c r="DZ169" s="324"/>
      <c r="EA169" s="303"/>
      <c r="EB169" s="303"/>
      <c r="EC169" s="303"/>
      <c r="EG169" s="324"/>
      <c r="EH169" s="303"/>
      <c r="EI169" s="303"/>
      <c r="EJ169" s="303"/>
      <c r="EN169" s="324"/>
      <c r="EO169" s="303"/>
      <c r="EP169" s="303"/>
      <c r="EQ169" s="303"/>
      <c r="EU169" s="324"/>
      <c r="EV169" s="303"/>
      <c r="EW169" s="303"/>
      <c r="EX169" s="303"/>
      <c r="FB169" s="324"/>
      <c r="FC169" s="303"/>
      <c r="FD169" s="303"/>
      <c r="FE169" s="303"/>
      <c r="FI169" s="324"/>
      <c r="FJ169" s="303"/>
      <c r="FK169" s="303"/>
      <c r="FL169" s="303"/>
      <c r="FP169" s="324"/>
      <c r="FQ169" s="303"/>
      <c r="FR169" s="303"/>
      <c r="FS169" s="303"/>
      <c r="FW169" s="324"/>
      <c r="FX169" s="303"/>
      <c r="FY169" s="303"/>
      <c r="FZ169" s="303"/>
      <c r="GD169" s="324"/>
      <c r="GE169" s="303"/>
      <c r="GF169" s="303"/>
      <c r="GG169" s="303"/>
      <c r="GK169" s="324"/>
      <c r="GL169" s="303"/>
      <c r="GM169" s="303"/>
      <c r="GN169" s="303"/>
      <c r="GR169" s="324"/>
      <c r="GS169" s="303"/>
      <c r="GT169" s="303"/>
      <c r="GU169" s="303"/>
      <c r="GY169" s="324"/>
      <c r="GZ169" s="303"/>
      <c r="HA169" s="303"/>
      <c r="HB169" s="303"/>
      <c r="HF169" s="324"/>
      <c r="HG169" s="303"/>
      <c r="HH169" s="303"/>
      <c r="HI169" s="303"/>
      <c r="HM169" s="324"/>
      <c r="HN169" s="303"/>
      <c r="HO169" s="303"/>
      <c r="HP169" s="303"/>
      <c r="HT169" s="324"/>
      <c r="HU169" s="303"/>
      <c r="HV169" s="303"/>
      <c r="HW169" s="303"/>
      <c r="IA169" s="324"/>
      <c r="IB169" s="303"/>
      <c r="IC169" s="303"/>
      <c r="ID169" s="303"/>
      <c r="IH169" s="324"/>
      <c r="II169" s="303"/>
      <c r="IJ169" s="303"/>
      <c r="IK169" s="303"/>
      <c r="IO169" s="324"/>
      <c r="IP169" s="303"/>
      <c r="IQ169" s="303"/>
      <c r="IR169" s="303"/>
      <c r="IV169" s="324"/>
    </row>
    <row r="170" spans="1:7" ht="15">
      <c r="A170" s="188"/>
      <c r="B170" s="188"/>
      <c r="C170" s="188">
        <v>4240</v>
      </c>
      <c r="D170" s="17" t="s">
        <v>318</v>
      </c>
      <c r="E170" s="189">
        <f>SUM(E171:E173)</f>
        <v>7489</v>
      </c>
      <c r="F170" s="290">
        <f>SUM(F171:F173)</f>
        <v>7489</v>
      </c>
      <c r="G170" s="20">
        <f>(F170/E170)*100</f>
        <v>100</v>
      </c>
    </row>
    <row r="171" spans="1:7" ht="15">
      <c r="A171" s="188"/>
      <c r="B171" s="188"/>
      <c r="C171" s="188"/>
      <c r="D171" s="321" t="s">
        <v>149</v>
      </c>
      <c r="E171" s="189">
        <v>2755</v>
      </c>
      <c r="F171" s="290">
        <v>2755</v>
      </c>
      <c r="G171" s="20">
        <f>(F171/E171)*100</f>
        <v>100</v>
      </c>
    </row>
    <row r="172" spans="1:7" ht="15">
      <c r="A172" s="188"/>
      <c r="B172" s="188"/>
      <c r="C172" s="188"/>
      <c r="D172" s="321" t="s">
        <v>150</v>
      </c>
      <c r="E172" s="189">
        <v>2390</v>
      </c>
      <c r="F172" s="290">
        <v>2390</v>
      </c>
      <c r="G172" s="20">
        <f>(F172/E172)*100</f>
        <v>100</v>
      </c>
    </row>
    <row r="173" spans="1:7" ht="15">
      <c r="A173" s="188"/>
      <c r="B173" s="188"/>
      <c r="C173" s="188"/>
      <c r="D173" s="321" t="s">
        <v>151</v>
      </c>
      <c r="E173" s="189">
        <v>2344</v>
      </c>
      <c r="F173" s="290">
        <v>2344</v>
      </c>
      <c r="G173" s="20">
        <f>(F173/E173)*100</f>
        <v>100</v>
      </c>
    </row>
    <row r="174" spans="1:7" ht="15">
      <c r="A174" s="188"/>
      <c r="B174" s="188"/>
      <c r="C174" s="188">
        <v>4260</v>
      </c>
      <c r="D174" s="17" t="s">
        <v>319</v>
      </c>
      <c r="E174" s="290">
        <f>SUM(E175:E177)</f>
        <v>363020</v>
      </c>
      <c r="F174" s="290">
        <f>SUM(F175:F177)</f>
        <v>363020</v>
      </c>
      <c r="G174" s="20">
        <f>(F174/E174)*100</f>
        <v>100</v>
      </c>
    </row>
    <row r="175" spans="1:7" ht="15">
      <c r="A175" s="188"/>
      <c r="B175" s="188"/>
      <c r="C175" s="188"/>
      <c r="D175" s="321" t="s">
        <v>149</v>
      </c>
      <c r="E175" s="189">
        <v>199765</v>
      </c>
      <c r="F175" s="290">
        <v>199765</v>
      </c>
      <c r="G175" s="20">
        <f>(F175/E175)*100</f>
        <v>100</v>
      </c>
    </row>
    <row r="176" spans="1:7" ht="15">
      <c r="A176" s="188"/>
      <c r="B176" s="188"/>
      <c r="C176" s="188"/>
      <c r="D176" s="321" t="s">
        <v>150</v>
      </c>
      <c r="E176" s="189">
        <v>112600</v>
      </c>
      <c r="F176" s="290">
        <v>112600</v>
      </c>
      <c r="G176" s="20">
        <f>(F176/E176)*100</f>
        <v>100</v>
      </c>
    </row>
    <row r="177" spans="1:7" ht="15">
      <c r="A177" s="188"/>
      <c r="B177" s="188"/>
      <c r="C177" s="188"/>
      <c r="D177" s="321" t="s">
        <v>151</v>
      </c>
      <c r="E177" s="189">
        <v>50655</v>
      </c>
      <c r="F177" s="290">
        <v>50655</v>
      </c>
      <c r="G177" s="20">
        <f>(F177/E177)*100</f>
        <v>100</v>
      </c>
    </row>
    <row r="178" spans="1:7" ht="15">
      <c r="A178" s="188"/>
      <c r="B178" s="188"/>
      <c r="C178" s="188">
        <v>4270</v>
      </c>
      <c r="D178" s="17" t="s">
        <v>250</v>
      </c>
      <c r="E178" s="189">
        <f>SUM(E179:E181)</f>
        <v>268189</v>
      </c>
      <c r="F178" s="290">
        <f>SUM(F179:F181)</f>
        <v>268189</v>
      </c>
      <c r="G178" s="20">
        <f>(F178/E178)*100</f>
        <v>100</v>
      </c>
    </row>
    <row r="179" spans="1:7" ht="15">
      <c r="A179" s="188"/>
      <c r="B179" s="188"/>
      <c r="C179" s="188"/>
      <c r="D179" s="321" t="s">
        <v>149</v>
      </c>
      <c r="E179" s="189">
        <v>125187</v>
      </c>
      <c r="F179" s="290">
        <v>125187</v>
      </c>
      <c r="G179" s="20">
        <f>(F179/E179)*100</f>
        <v>100</v>
      </c>
    </row>
    <row r="180" spans="1:7" ht="15">
      <c r="A180" s="188"/>
      <c r="B180" s="188"/>
      <c r="C180" s="188"/>
      <c r="D180" s="321" t="s">
        <v>150</v>
      </c>
      <c r="E180" s="189">
        <v>98048</v>
      </c>
      <c r="F180" s="290">
        <v>98048</v>
      </c>
      <c r="G180" s="20">
        <f>(F180/E180)*100</f>
        <v>100</v>
      </c>
    </row>
    <row r="181" spans="1:7" ht="15">
      <c r="A181" s="188"/>
      <c r="B181" s="188"/>
      <c r="C181" s="188"/>
      <c r="D181" s="321" t="s">
        <v>151</v>
      </c>
      <c r="E181" s="189">
        <v>44954</v>
      </c>
      <c r="F181" s="290">
        <v>44954</v>
      </c>
      <c r="G181" s="20">
        <f>(F181/E181)*100</f>
        <v>100</v>
      </c>
    </row>
    <row r="182" spans="1:7" ht="15">
      <c r="A182" s="188"/>
      <c r="B182" s="188"/>
      <c r="C182" s="188">
        <v>4280</v>
      </c>
      <c r="D182" s="17" t="s">
        <v>320</v>
      </c>
      <c r="E182" s="189">
        <f>SUM(E183:E185)</f>
        <v>4113</v>
      </c>
      <c r="F182" s="290">
        <v>4113</v>
      </c>
      <c r="G182" s="20">
        <f>(F182/E182)*100</f>
        <v>100</v>
      </c>
    </row>
    <row r="183" spans="1:7" ht="15">
      <c r="A183" s="188"/>
      <c r="B183" s="188"/>
      <c r="C183" s="188"/>
      <c r="D183" s="321" t="s">
        <v>149</v>
      </c>
      <c r="E183" s="189">
        <v>1680</v>
      </c>
      <c r="F183" s="290">
        <v>1680</v>
      </c>
      <c r="G183" s="20">
        <f>(F183/E183)*100</f>
        <v>100</v>
      </c>
    </row>
    <row r="184" spans="1:7" ht="15">
      <c r="A184" s="188"/>
      <c r="B184" s="188"/>
      <c r="C184" s="188"/>
      <c r="D184" s="321" t="s">
        <v>150</v>
      </c>
      <c r="E184" s="189">
        <v>1763</v>
      </c>
      <c r="F184" s="290">
        <v>1763</v>
      </c>
      <c r="G184" s="20">
        <f>(F184/E184)*100</f>
        <v>100</v>
      </c>
    </row>
    <row r="185" spans="1:7" ht="15">
      <c r="A185" s="188"/>
      <c r="B185" s="188"/>
      <c r="C185" s="188"/>
      <c r="D185" s="321" t="s">
        <v>151</v>
      </c>
      <c r="E185" s="189">
        <v>670</v>
      </c>
      <c r="F185" s="290">
        <v>670</v>
      </c>
      <c r="G185" s="20">
        <f>(F185/E185)*100</f>
        <v>100</v>
      </c>
    </row>
    <row r="186" spans="1:7" ht="15">
      <c r="A186" s="188"/>
      <c r="B186" s="188"/>
      <c r="C186" s="188">
        <v>4300</v>
      </c>
      <c r="D186" s="17" t="s">
        <v>239</v>
      </c>
      <c r="E186" s="189">
        <f>SUM(E187:E189)</f>
        <v>62046</v>
      </c>
      <c r="F186" s="290">
        <f>SUM(F187:F189)</f>
        <v>62046</v>
      </c>
      <c r="G186" s="20">
        <f>(F186/E186)*100</f>
        <v>100</v>
      </c>
    </row>
    <row r="187" spans="1:7" ht="15">
      <c r="A187" s="188"/>
      <c r="B187" s="188"/>
      <c r="C187" s="188"/>
      <c r="D187" s="321" t="s">
        <v>149</v>
      </c>
      <c r="E187" s="189">
        <v>19809</v>
      </c>
      <c r="F187" s="290">
        <v>19809</v>
      </c>
      <c r="G187" s="20">
        <f>(F187/E187)*100</f>
        <v>100</v>
      </c>
    </row>
    <row r="188" spans="1:7" ht="15">
      <c r="A188" s="188"/>
      <c r="B188" s="188"/>
      <c r="C188" s="188"/>
      <c r="D188" s="321" t="s">
        <v>150</v>
      </c>
      <c r="E188" s="189">
        <v>34138</v>
      </c>
      <c r="F188" s="290">
        <v>34138</v>
      </c>
      <c r="G188" s="20">
        <f>(F188/E188)*100</f>
        <v>100</v>
      </c>
    </row>
    <row r="189" spans="1:7" ht="15">
      <c r="A189" s="188"/>
      <c r="B189" s="188"/>
      <c r="C189" s="188"/>
      <c r="D189" s="321" t="s">
        <v>151</v>
      </c>
      <c r="E189" s="189">
        <v>8099</v>
      </c>
      <c r="F189" s="290">
        <v>8099</v>
      </c>
      <c r="G189" s="20">
        <f>(F189/E189)*100</f>
        <v>100</v>
      </c>
    </row>
    <row r="190" spans="1:7" ht="15">
      <c r="A190" s="188"/>
      <c r="B190" s="188"/>
      <c r="C190" s="188">
        <v>4307</v>
      </c>
      <c r="D190" s="323" t="s">
        <v>241</v>
      </c>
      <c r="E190" s="189">
        <v>21776</v>
      </c>
      <c r="F190" s="189">
        <v>21776</v>
      </c>
      <c r="G190" s="20">
        <f>(F190/E190)*100</f>
        <v>100</v>
      </c>
    </row>
    <row r="191" spans="1:6" ht="15">
      <c r="A191" s="306"/>
      <c r="B191" s="306"/>
      <c r="C191" s="306"/>
      <c r="D191" s="324"/>
      <c r="E191" s="303"/>
      <c r="F191" s="303"/>
    </row>
    <row r="192" spans="1:6" ht="15">
      <c r="A192" s="306"/>
      <c r="B192" s="306"/>
      <c r="C192" s="306"/>
      <c r="D192" s="324"/>
      <c r="E192" s="303"/>
      <c r="F192" s="303"/>
    </row>
    <row r="193" spans="1:6" ht="15">
      <c r="A193" s="306"/>
      <c r="B193" s="306"/>
      <c r="C193" s="306"/>
      <c r="D193" s="324"/>
      <c r="E193" s="303"/>
      <c r="F193" s="303"/>
    </row>
    <row r="194" spans="1:7" ht="15">
      <c r="A194" s="306"/>
      <c r="B194" s="306"/>
      <c r="C194" s="306"/>
      <c r="D194" s="324"/>
      <c r="E194" s="303"/>
      <c r="F194" s="303"/>
      <c r="G194" s="256" t="s">
        <v>258</v>
      </c>
    </row>
    <row r="195" spans="1:7" ht="15">
      <c r="A195" s="188"/>
      <c r="B195" s="188"/>
      <c r="C195" s="188">
        <v>4350</v>
      </c>
      <c r="D195" s="17" t="s">
        <v>278</v>
      </c>
      <c r="E195" s="189">
        <f>SUM(E196:E198)</f>
        <v>1841</v>
      </c>
      <c r="F195" s="290">
        <f>SUM(F196:F198)</f>
        <v>1841</v>
      </c>
      <c r="G195" s="20">
        <f>(F195/E195)*100</f>
        <v>100</v>
      </c>
    </row>
    <row r="196" spans="1:7" ht="15">
      <c r="A196" s="188"/>
      <c r="B196" s="188"/>
      <c r="C196" s="188"/>
      <c r="D196" s="321" t="s">
        <v>149</v>
      </c>
      <c r="E196" s="189">
        <v>1590</v>
      </c>
      <c r="F196" s="290">
        <v>1590</v>
      </c>
      <c r="G196" s="20">
        <f>(F196/E196)*100</f>
        <v>100</v>
      </c>
    </row>
    <row r="197" spans="1:7" ht="15">
      <c r="A197" s="188"/>
      <c r="B197" s="188"/>
      <c r="C197" s="188"/>
      <c r="D197" s="321" t="s">
        <v>150</v>
      </c>
      <c r="E197" s="189">
        <v>126</v>
      </c>
      <c r="F197" s="290">
        <v>126</v>
      </c>
      <c r="G197" s="20">
        <f>(F197/E197)*100</f>
        <v>100</v>
      </c>
    </row>
    <row r="198" spans="1:7" ht="15">
      <c r="A198" s="188"/>
      <c r="B198" s="188"/>
      <c r="C198" s="188"/>
      <c r="D198" s="321" t="s">
        <v>151</v>
      </c>
      <c r="E198" s="189">
        <v>125</v>
      </c>
      <c r="F198" s="290">
        <v>125</v>
      </c>
      <c r="G198" s="20">
        <f>(F198/E198)*100</f>
        <v>100</v>
      </c>
    </row>
    <row r="199" spans="1:8" ht="15">
      <c r="A199" s="188"/>
      <c r="B199" s="188"/>
      <c r="C199" s="188">
        <v>4370</v>
      </c>
      <c r="D199" s="17" t="s">
        <v>321</v>
      </c>
      <c r="E199" s="290">
        <f>SUM(E200:E202)</f>
        <v>9405</v>
      </c>
      <c r="F199" s="290">
        <f>SUM(F200:F202)</f>
        <v>9405</v>
      </c>
      <c r="G199" s="20">
        <f>(F199/E199)*100</f>
        <v>100</v>
      </c>
      <c r="H199" s="306"/>
    </row>
    <row r="200" spans="1:7" ht="15">
      <c r="A200" s="188"/>
      <c r="B200" s="188"/>
      <c r="C200" s="188"/>
      <c r="D200" s="321" t="s">
        <v>149</v>
      </c>
      <c r="E200" s="189">
        <v>4470</v>
      </c>
      <c r="F200" s="290">
        <v>4470</v>
      </c>
      <c r="G200" s="20">
        <f>(F200/E200)*100</f>
        <v>100</v>
      </c>
    </row>
    <row r="201" spans="1:7" ht="15">
      <c r="A201" s="188"/>
      <c r="B201" s="188"/>
      <c r="C201" s="188"/>
      <c r="D201" s="321" t="s">
        <v>150</v>
      </c>
      <c r="E201" s="189">
        <v>3156</v>
      </c>
      <c r="F201" s="290">
        <v>3156</v>
      </c>
      <c r="G201" s="20">
        <f>(F201/E201)*100</f>
        <v>100</v>
      </c>
    </row>
    <row r="202" spans="1:7" ht="15">
      <c r="A202" s="188"/>
      <c r="B202" s="188"/>
      <c r="C202" s="188"/>
      <c r="D202" s="321" t="s">
        <v>151</v>
      </c>
      <c r="E202" s="189">
        <v>1779</v>
      </c>
      <c r="F202" s="290">
        <v>1779</v>
      </c>
      <c r="G202" s="20">
        <f>(F202/E202)*100</f>
        <v>100</v>
      </c>
    </row>
    <row r="203" spans="1:7" ht="15">
      <c r="A203" s="188"/>
      <c r="B203" s="188"/>
      <c r="C203" s="188">
        <v>4410</v>
      </c>
      <c r="D203" s="17" t="s">
        <v>265</v>
      </c>
      <c r="E203" s="189">
        <f>SUM(E204:E206)</f>
        <v>1756</v>
      </c>
      <c r="F203" s="290">
        <v>1756</v>
      </c>
      <c r="G203" s="20">
        <f>(F203/E203)*100</f>
        <v>100</v>
      </c>
    </row>
    <row r="204" spans="1:7" ht="15">
      <c r="A204" s="188"/>
      <c r="B204" s="188"/>
      <c r="C204" s="188"/>
      <c r="D204" s="321" t="s">
        <v>149</v>
      </c>
      <c r="E204" s="189">
        <v>1012</v>
      </c>
      <c r="F204" s="290">
        <v>1012</v>
      </c>
      <c r="G204" s="20">
        <f>(F204/E204)*100</f>
        <v>100</v>
      </c>
    </row>
    <row r="205" spans="1:7" ht="15">
      <c r="A205" s="188"/>
      <c r="B205" s="188"/>
      <c r="C205" s="188"/>
      <c r="D205" s="321" t="s">
        <v>150</v>
      </c>
      <c r="E205" s="189">
        <v>256</v>
      </c>
      <c r="F205" s="290">
        <v>256</v>
      </c>
      <c r="G205" s="20">
        <f>(F205/E205)*100</f>
        <v>100</v>
      </c>
    </row>
    <row r="206" spans="1:7" ht="15">
      <c r="A206" s="188"/>
      <c r="B206" s="188"/>
      <c r="C206" s="188"/>
      <c r="D206" s="321" t="s">
        <v>151</v>
      </c>
      <c r="E206" s="189">
        <v>488</v>
      </c>
      <c r="F206" s="290">
        <v>488</v>
      </c>
      <c r="G206" s="20">
        <f>(F206/E206)*100</f>
        <v>100</v>
      </c>
    </row>
    <row r="207" spans="1:7" ht="15">
      <c r="A207" s="188"/>
      <c r="B207" s="188"/>
      <c r="C207" s="188">
        <v>4427</v>
      </c>
      <c r="D207" s="323" t="s">
        <v>322</v>
      </c>
      <c r="E207" s="189">
        <v>14018</v>
      </c>
      <c r="F207" s="189">
        <v>14018</v>
      </c>
      <c r="G207" s="20">
        <f>(F207/E207)*100</f>
        <v>100</v>
      </c>
    </row>
    <row r="208" spans="1:7" ht="15">
      <c r="A208" s="188"/>
      <c r="B208" s="188"/>
      <c r="C208" s="188">
        <v>4430</v>
      </c>
      <c r="D208" s="17" t="s">
        <v>323</v>
      </c>
      <c r="E208" s="189">
        <f>SUM(E209:E211)</f>
        <v>4922</v>
      </c>
      <c r="F208" s="290">
        <f>SUM(F209:F211)</f>
        <v>4922</v>
      </c>
      <c r="G208" s="20">
        <f>(F208/E208)*100</f>
        <v>100</v>
      </c>
    </row>
    <row r="209" spans="1:7" ht="15">
      <c r="A209" s="188"/>
      <c r="B209" s="188"/>
      <c r="C209" s="188"/>
      <c r="D209" s="321" t="s">
        <v>149</v>
      </c>
      <c r="E209" s="189">
        <v>1034</v>
      </c>
      <c r="F209" s="290">
        <v>1034</v>
      </c>
      <c r="G209" s="20">
        <f>(F209/E209)*100</f>
        <v>100</v>
      </c>
    </row>
    <row r="210" spans="1:7" ht="15">
      <c r="A210" s="188"/>
      <c r="B210" s="188"/>
      <c r="C210" s="188"/>
      <c r="D210" s="321" t="s">
        <v>150</v>
      </c>
      <c r="E210" s="189">
        <v>1523</v>
      </c>
      <c r="F210" s="290">
        <v>1523</v>
      </c>
      <c r="G210" s="20">
        <f>(F210/E210)*100</f>
        <v>100</v>
      </c>
    </row>
    <row r="211" spans="1:7" ht="15">
      <c r="A211" s="188"/>
      <c r="B211" s="188"/>
      <c r="C211" s="188"/>
      <c r="D211" s="321" t="s">
        <v>151</v>
      </c>
      <c r="E211" s="189">
        <v>2365</v>
      </c>
      <c r="F211" s="290">
        <v>2365</v>
      </c>
      <c r="G211" s="20">
        <f>(F211/E211)*100</f>
        <v>100</v>
      </c>
    </row>
    <row r="212" spans="1:7" ht="15">
      <c r="A212" s="188"/>
      <c r="B212" s="188"/>
      <c r="C212" s="188">
        <v>4440</v>
      </c>
      <c r="D212" s="17" t="s">
        <v>284</v>
      </c>
      <c r="E212" s="189">
        <f>SUM(E213:E215)</f>
        <v>230722</v>
      </c>
      <c r="F212" s="290">
        <v>230722</v>
      </c>
      <c r="G212" s="20">
        <f>(F212/E212)*100</f>
        <v>100</v>
      </c>
    </row>
    <row r="213" spans="1:7" ht="15">
      <c r="A213" s="188"/>
      <c r="B213" s="188"/>
      <c r="C213" s="188"/>
      <c r="D213" s="321" t="s">
        <v>149</v>
      </c>
      <c r="E213" s="189">
        <v>105346</v>
      </c>
      <c r="F213" s="290">
        <v>105346</v>
      </c>
      <c r="G213" s="20">
        <f>(F213/E213)*100</f>
        <v>100</v>
      </c>
    </row>
    <row r="214" spans="1:7" ht="15">
      <c r="A214" s="188"/>
      <c r="B214" s="188"/>
      <c r="C214" s="188"/>
      <c r="D214" s="321" t="s">
        <v>150</v>
      </c>
      <c r="E214" s="189">
        <v>98862</v>
      </c>
      <c r="F214" s="290">
        <v>98862</v>
      </c>
      <c r="G214" s="20">
        <f>(F214/E214)*100</f>
        <v>100</v>
      </c>
    </row>
    <row r="215" spans="1:7" ht="15">
      <c r="A215" s="188"/>
      <c r="B215" s="188"/>
      <c r="C215" s="188"/>
      <c r="D215" s="321" t="s">
        <v>151</v>
      </c>
      <c r="E215" s="189">
        <v>26514</v>
      </c>
      <c r="F215" s="290">
        <v>26514</v>
      </c>
      <c r="G215" s="20">
        <f>(F215/E215)*100</f>
        <v>100</v>
      </c>
    </row>
    <row r="216" spans="1:7" ht="15">
      <c r="A216" s="188"/>
      <c r="B216" s="188"/>
      <c r="C216" s="188">
        <v>4700</v>
      </c>
      <c r="D216" s="17" t="s">
        <v>287</v>
      </c>
      <c r="E216" s="189">
        <f>SUM(E217:E218)</f>
        <v>1455</v>
      </c>
      <c r="F216" s="290">
        <v>1455</v>
      </c>
      <c r="G216" s="20">
        <f>(F216/E216)*100</f>
        <v>100</v>
      </c>
    </row>
    <row r="217" spans="1:7" ht="15">
      <c r="A217" s="188"/>
      <c r="B217" s="188"/>
      <c r="C217" s="188"/>
      <c r="D217" s="321" t="s">
        <v>149</v>
      </c>
      <c r="E217" s="189">
        <v>1165</v>
      </c>
      <c r="F217" s="290">
        <v>1165</v>
      </c>
      <c r="G217" s="20">
        <f>(F217/E217)*100</f>
        <v>100</v>
      </c>
    </row>
    <row r="218" spans="1:7" ht="15">
      <c r="A218" s="188"/>
      <c r="B218" s="188"/>
      <c r="C218" s="188"/>
      <c r="D218" s="321" t="s">
        <v>150</v>
      </c>
      <c r="E218" s="189">
        <v>290</v>
      </c>
      <c r="F218" s="290">
        <v>290</v>
      </c>
      <c r="G218" s="20">
        <f>(F218/E218)*100</f>
        <v>100</v>
      </c>
    </row>
    <row r="219" spans="1:7" ht="15">
      <c r="A219" s="188"/>
      <c r="B219" s="188"/>
      <c r="C219" s="188">
        <v>4740</v>
      </c>
      <c r="D219" s="17" t="s">
        <v>324</v>
      </c>
      <c r="E219" s="189">
        <f>SUM(E220:E222)</f>
        <v>2471</v>
      </c>
      <c r="F219" s="290">
        <v>2471</v>
      </c>
      <c r="G219" s="20">
        <f>(F219/E219)*100</f>
        <v>100</v>
      </c>
    </row>
    <row r="220" spans="1:7" ht="15">
      <c r="A220" s="188"/>
      <c r="B220" s="188"/>
      <c r="C220" s="188"/>
      <c r="D220" s="321" t="s">
        <v>149</v>
      </c>
      <c r="E220" s="189">
        <v>1807</v>
      </c>
      <c r="F220" s="290">
        <v>1807</v>
      </c>
      <c r="G220" s="20">
        <f>(F220/E220)*100</f>
        <v>100</v>
      </c>
    </row>
    <row r="221" spans="1:7" ht="15">
      <c r="A221" s="188"/>
      <c r="B221" s="188"/>
      <c r="C221" s="188"/>
      <c r="D221" s="321" t="s">
        <v>150</v>
      </c>
      <c r="E221" s="189">
        <v>321</v>
      </c>
      <c r="F221" s="290">
        <v>321</v>
      </c>
      <c r="G221" s="20">
        <f>(F221/E221)*100</f>
        <v>100</v>
      </c>
    </row>
    <row r="222" spans="1:7" ht="15">
      <c r="A222" s="188"/>
      <c r="B222" s="188"/>
      <c r="C222" s="188"/>
      <c r="D222" s="321" t="s">
        <v>151</v>
      </c>
      <c r="E222" s="189">
        <v>343</v>
      </c>
      <c r="F222" s="290">
        <v>343</v>
      </c>
      <c r="G222" s="20">
        <f>(F222/E222)*100</f>
        <v>100</v>
      </c>
    </row>
    <row r="223" spans="1:7" ht="15">
      <c r="A223" s="188"/>
      <c r="B223" s="188"/>
      <c r="C223" s="188">
        <v>4750</v>
      </c>
      <c r="D223" s="17" t="s">
        <v>325</v>
      </c>
      <c r="E223" s="290">
        <f>SUM(E224:E226)</f>
        <v>20040</v>
      </c>
      <c r="F223" s="290">
        <f>SUM(F224:F226)</f>
        <v>20040</v>
      </c>
      <c r="G223" s="20">
        <f>(F223/E223)*100</f>
        <v>100</v>
      </c>
    </row>
    <row r="224" spans="1:7" ht="15">
      <c r="A224" s="188"/>
      <c r="B224" s="188"/>
      <c r="C224" s="188"/>
      <c r="D224" s="321" t="s">
        <v>149</v>
      </c>
      <c r="E224" s="189">
        <v>17750</v>
      </c>
      <c r="F224" s="290">
        <v>17750</v>
      </c>
      <c r="G224" s="20">
        <f>(F224/E224)*100</f>
        <v>100</v>
      </c>
    </row>
    <row r="225" spans="1:7" ht="15">
      <c r="A225" s="188"/>
      <c r="B225" s="188"/>
      <c r="C225" s="188"/>
      <c r="D225" s="321" t="s">
        <v>150</v>
      </c>
      <c r="E225" s="189">
        <v>736</v>
      </c>
      <c r="F225" s="290">
        <v>736</v>
      </c>
      <c r="G225" s="20">
        <f>(F225/E225)*100</f>
        <v>100</v>
      </c>
    </row>
    <row r="226" spans="1:7" ht="15">
      <c r="A226" s="188"/>
      <c r="B226" s="188"/>
      <c r="C226" s="188"/>
      <c r="D226" s="321" t="s">
        <v>151</v>
      </c>
      <c r="E226" s="189">
        <v>1554</v>
      </c>
      <c r="F226" s="290">
        <v>1554</v>
      </c>
      <c r="G226" s="20">
        <f>(F226/E226)*100</f>
        <v>100</v>
      </c>
    </row>
    <row r="227" spans="1:7" ht="15">
      <c r="A227" s="188"/>
      <c r="B227" s="188"/>
      <c r="C227" s="188">
        <v>6050</v>
      </c>
      <c r="D227" s="17" t="s">
        <v>249</v>
      </c>
      <c r="E227" s="189">
        <f>SUM(E228+E229)</f>
        <v>600054</v>
      </c>
      <c r="F227" s="290">
        <f>SUM(F228+F229)</f>
        <v>591454</v>
      </c>
      <c r="G227" s="20">
        <f>(F227/E227)*100</f>
        <v>98.56679565505772</v>
      </c>
    </row>
    <row r="228" spans="1:7" ht="15">
      <c r="A228" s="188"/>
      <c r="B228" s="188"/>
      <c r="C228" s="188"/>
      <c r="D228" s="17" t="s">
        <v>326</v>
      </c>
      <c r="E228" s="189">
        <v>554500</v>
      </c>
      <c r="F228" s="290">
        <v>545900</v>
      </c>
      <c r="G228" s="20">
        <f>(F228/E228)*100</f>
        <v>98.44905320108207</v>
      </c>
    </row>
    <row r="229" spans="1:7" ht="15">
      <c r="A229" s="188"/>
      <c r="B229" s="188"/>
      <c r="C229" s="188"/>
      <c r="D229" s="17" t="s">
        <v>315</v>
      </c>
      <c r="E229" s="189">
        <v>45554</v>
      </c>
      <c r="F229" s="290">
        <v>45554</v>
      </c>
      <c r="G229" s="20">
        <f>(F229/E229)*100</f>
        <v>100</v>
      </c>
    </row>
    <row r="230" spans="1:7" ht="15">
      <c r="A230" s="284"/>
      <c r="B230" s="284">
        <v>80103</v>
      </c>
      <c r="C230" s="284"/>
      <c r="D230" s="291" t="s">
        <v>327</v>
      </c>
      <c r="E230" s="286">
        <f>E231+E233+E236+E238+E241+E246+E249</f>
        <v>86807</v>
      </c>
      <c r="F230" s="287">
        <f>SUM(F231+F233+F236+F238+F241+F246+F249)</f>
        <v>86807</v>
      </c>
      <c r="G230" s="20">
        <f>(F230/E230)*100</f>
        <v>100</v>
      </c>
    </row>
    <row r="231" spans="1:7" ht="15">
      <c r="A231" s="188"/>
      <c r="B231" s="188"/>
      <c r="C231" s="188">
        <v>3020</v>
      </c>
      <c r="D231" s="17" t="s">
        <v>312</v>
      </c>
      <c r="E231" s="189">
        <f>SUM(E232)</f>
        <v>2646</v>
      </c>
      <c r="F231" s="290">
        <f>SUM(F232)</f>
        <v>2646</v>
      </c>
      <c r="G231" s="20">
        <f>(F231/E231)*100</f>
        <v>100</v>
      </c>
    </row>
    <row r="232" spans="1:7" ht="15">
      <c r="A232" s="188"/>
      <c r="B232" s="188"/>
      <c r="C232" s="188"/>
      <c r="D232" s="321" t="s">
        <v>151</v>
      </c>
      <c r="E232" s="189">
        <v>2646</v>
      </c>
      <c r="F232" s="290">
        <v>2646</v>
      </c>
      <c r="G232" s="20">
        <f>(F232/E232)*100</f>
        <v>100</v>
      </c>
    </row>
    <row r="233" spans="1:7" ht="15">
      <c r="A233" s="188"/>
      <c r="B233" s="188"/>
      <c r="C233" s="188">
        <v>4010</v>
      </c>
      <c r="D233" s="17" t="s">
        <v>328</v>
      </c>
      <c r="E233" s="189">
        <f>SUM(E234+E235)</f>
        <v>61924</v>
      </c>
      <c r="F233" s="290">
        <f>SUM(F234:F235)</f>
        <v>61924</v>
      </c>
      <c r="G233" s="20">
        <f>(F233/E233)*100</f>
        <v>100</v>
      </c>
    </row>
    <row r="234" spans="1:7" ht="15">
      <c r="A234" s="188"/>
      <c r="B234" s="188"/>
      <c r="C234" s="188"/>
      <c r="D234" s="321" t="s">
        <v>149</v>
      </c>
      <c r="E234" s="189">
        <v>28006</v>
      </c>
      <c r="F234" s="290">
        <v>28006</v>
      </c>
      <c r="G234" s="20">
        <f>(F234/E234)*100</f>
        <v>100</v>
      </c>
    </row>
    <row r="235" spans="1:7" ht="15">
      <c r="A235" s="188"/>
      <c r="B235" s="188"/>
      <c r="C235" s="188"/>
      <c r="D235" s="321" t="s">
        <v>151</v>
      </c>
      <c r="E235" s="189">
        <v>33918</v>
      </c>
      <c r="F235" s="290">
        <v>33918</v>
      </c>
      <c r="G235" s="20">
        <f>(F235/E235)*100</f>
        <v>100</v>
      </c>
    </row>
    <row r="236" spans="1:8" ht="15">
      <c r="A236" s="188"/>
      <c r="B236" s="188"/>
      <c r="C236" s="188">
        <v>4040</v>
      </c>
      <c r="D236" s="17" t="s">
        <v>270</v>
      </c>
      <c r="E236" s="189">
        <f>E237</f>
        <v>2360</v>
      </c>
      <c r="F236" s="290">
        <f>SUM(F237)</f>
        <v>2360</v>
      </c>
      <c r="G236" s="20">
        <f>(F236/E236)*100</f>
        <v>100</v>
      </c>
      <c r="H236" s="306"/>
    </row>
    <row r="237" spans="1:7" ht="15">
      <c r="A237" s="188"/>
      <c r="B237" s="188"/>
      <c r="C237" s="188"/>
      <c r="D237" s="321" t="s">
        <v>151</v>
      </c>
      <c r="E237" s="189">
        <v>2360</v>
      </c>
      <c r="F237" s="290">
        <v>2360</v>
      </c>
      <c r="G237" s="20">
        <f>(F237/E237)*100</f>
        <v>100</v>
      </c>
    </row>
    <row r="238" spans="1:7" ht="15">
      <c r="A238" s="188"/>
      <c r="B238" s="188"/>
      <c r="C238" s="188">
        <v>4110</v>
      </c>
      <c r="D238" s="17" t="s">
        <v>271</v>
      </c>
      <c r="E238" s="189">
        <f>E239+E240</f>
        <v>10422</v>
      </c>
      <c r="F238" s="290">
        <f>SUM(F239:F240)</f>
        <v>10422</v>
      </c>
      <c r="G238" s="20">
        <f>(F238/E238)*100</f>
        <v>100</v>
      </c>
    </row>
    <row r="239" spans="1:7" ht="15">
      <c r="A239" s="188"/>
      <c r="B239" s="188"/>
      <c r="C239" s="188"/>
      <c r="D239" s="321" t="s">
        <v>149</v>
      </c>
      <c r="E239" s="189">
        <v>4305</v>
      </c>
      <c r="F239" s="290">
        <v>4305</v>
      </c>
      <c r="G239" s="20">
        <f>(F239/E239)*100</f>
        <v>100</v>
      </c>
    </row>
    <row r="240" spans="1:7" ht="15">
      <c r="A240" s="188"/>
      <c r="B240" s="188"/>
      <c r="C240" s="188"/>
      <c r="D240" s="321" t="s">
        <v>151</v>
      </c>
      <c r="E240" s="189">
        <v>6117</v>
      </c>
      <c r="F240" s="290">
        <v>6117</v>
      </c>
      <c r="G240" s="20">
        <f>(F240/E240)*100</f>
        <v>100</v>
      </c>
    </row>
    <row r="241" spans="1:7" ht="15">
      <c r="A241" s="188"/>
      <c r="B241" s="188"/>
      <c r="C241" s="188">
        <v>4120</v>
      </c>
      <c r="D241" s="17" t="s">
        <v>272</v>
      </c>
      <c r="E241" s="189">
        <f>E242+E243</f>
        <v>1689</v>
      </c>
      <c r="F241" s="290">
        <v>1689</v>
      </c>
      <c r="G241" s="20">
        <f>(F241/E241)*100</f>
        <v>100</v>
      </c>
    </row>
    <row r="242" spans="1:7" ht="15">
      <c r="A242" s="188"/>
      <c r="B242" s="188"/>
      <c r="C242" s="188"/>
      <c r="D242" s="321" t="s">
        <v>149</v>
      </c>
      <c r="E242" s="189">
        <v>682</v>
      </c>
      <c r="F242" s="290">
        <v>682</v>
      </c>
      <c r="G242" s="20">
        <f>(F242/E242)*100</f>
        <v>100</v>
      </c>
    </row>
    <row r="243" spans="1:7" ht="15">
      <c r="A243" s="188"/>
      <c r="B243" s="188"/>
      <c r="C243" s="188"/>
      <c r="D243" s="321" t="s">
        <v>151</v>
      </c>
      <c r="E243" s="189">
        <v>1007</v>
      </c>
      <c r="F243" s="290">
        <v>1007</v>
      </c>
      <c r="G243" s="20">
        <f>(F243/E243)*100</f>
        <v>100</v>
      </c>
    </row>
    <row r="244" spans="1:5" ht="15">
      <c r="A244" s="306"/>
      <c r="B244" s="306"/>
      <c r="C244" s="306"/>
      <c r="D244" s="322"/>
      <c r="E244" s="303"/>
    </row>
    <row r="245" spans="1:7" ht="15">
      <c r="A245" s="306"/>
      <c r="B245" s="306"/>
      <c r="C245" s="306"/>
      <c r="D245" s="322"/>
      <c r="E245" s="303"/>
      <c r="G245" s="256" t="s">
        <v>258</v>
      </c>
    </row>
    <row r="246" spans="1:7" ht="15">
      <c r="A246" s="188"/>
      <c r="B246" s="188"/>
      <c r="C246" s="188">
        <v>4210</v>
      </c>
      <c r="D246" s="321" t="s">
        <v>294</v>
      </c>
      <c r="E246" s="290">
        <f>SUM(E247:E248)</f>
        <v>3843</v>
      </c>
      <c r="F246" s="290">
        <f>SUM(F247:F248)</f>
        <v>3843</v>
      </c>
      <c r="G246" s="20">
        <f>(F246/E246)*100</f>
        <v>100</v>
      </c>
    </row>
    <row r="247" spans="1:7" ht="15">
      <c r="A247" s="188"/>
      <c r="B247" s="188"/>
      <c r="C247" s="188"/>
      <c r="D247" s="321" t="s">
        <v>151</v>
      </c>
      <c r="E247" s="189">
        <v>557</v>
      </c>
      <c r="F247" s="290">
        <v>557</v>
      </c>
      <c r="G247" s="20">
        <f>(F247/E247)*100</f>
        <v>100</v>
      </c>
    </row>
    <row r="248" spans="1:7" ht="15">
      <c r="A248" s="188"/>
      <c r="B248" s="188"/>
      <c r="C248" s="188"/>
      <c r="D248" s="321" t="s">
        <v>149</v>
      </c>
      <c r="E248" s="189">
        <v>3286</v>
      </c>
      <c r="F248" s="290">
        <v>3286</v>
      </c>
      <c r="G248" s="20">
        <f>(F248/E248)*100</f>
        <v>100</v>
      </c>
    </row>
    <row r="249" spans="1:7" ht="15">
      <c r="A249" s="188"/>
      <c r="B249" s="188"/>
      <c r="C249" s="188">
        <v>4440</v>
      </c>
      <c r="D249" s="17" t="s">
        <v>329</v>
      </c>
      <c r="E249" s="189">
        <v>3923</v>
      </c>
      <c r="F249" s="290">
        <v>3923</v>
      </c>
      <c r="G249" s="20">
        <f>(F249/E249)*100</f>
        <v>100</v>
      </c>
    </row>
    <row r="250" spans="1:7" ht="15">
      <c r="A250" s="188"/>
      <c r="B250" s="188"/>
      <c r="C250" s="188"/>
      <c r="D250" s="321" t="s">
        <v>151</v>
      </c>
      <c r="E250" s="189">
        <v>2100</v>
      </c>
      <c r="F250" s="290">
        <v>2100</v>
      </c>
      <c r="G250" s="20">
        <f>(F250/E250)*100</f>
        <v>100</v>
      </c>
    </row>
    <row r="251" spans="1:7" ht="15">
      <c r="A251" s="188"/>
      <c r="B251" s="188"/>
      <c r="C251" s="188"/>
      <c r="D251" s="321" t="s">
        <v>149</v>
      </c>
      <c r="E251" s="189">
        <v>1823</v>
      </c>
      <c r="F251" s="290">
        <v>1823</v>
      </c>
      <c r="G251" s="20">
        <f>(F251/E251)*100</f>
        <v>100</v>
      </c>
    </row>
    <row r="252" spans="1:7" ht="15">
      <c r="A252" s="284"/>
      <c r="B252" s="284">
        <v>80104</v>
      </c>
      <c r="C252" s="284"/>
      <c r="D252" s="291" t="s">
        <v>330</v>
      </c>
      <c r="E252" s="286">
        <f>E253+E254</f>
        <v>2518100</v>
      </c>
      <c r="F252" s="287">
        <f>SUM(F253:F254)</f>
        <v>2504631</v>
      </c>
      <c r="G252" s="20">
        <f>(F252/E252)*100</f>
        <v>99.46511258488543</v>
      </c>
    </row>
    <row r="253" spans="1:7" ht="15">
      <c r="A253" s="188"/>
      <c r="B253" s="188"/>
      <c r="C253" s="188">
        <v>2510</v>
      </c>
      <c r="D253" s="17" t="s">
        <v>331</v>
      </c>
      <c r="E253" s="189">
        <v>2445100</v>
      </c>
      <c r="F253" s="290">
        <v>2445100</v>
      </c>
      <c r="G253" s="20">
        <f>(F253/E253)*100</f>
        <v>100</v>
      </c>
    </row>
    <row r="254" spans="1:7" ht="15">
      <c r="A254" s="188"/>
      <c r="B254" s="188"/>
      <c r="C254" s="188">
        <v>2540</v>
      </c>
      <c r="D254" s="17" t="s">
        <v>332</v>
      </c>
      <c r="E254" s="189">
        <v>73000</v>
      </c>
      <c r="F254" s="290">
        <v>59531</v>
      </c>
      <c r="G254" s="20">
        <f>(F254/E254)*100</f>
        <v>81.54931506849316</v>
      </c>
    </row>
    <row r="255" spans="1:7" ht="15">
      <c r="A255" s="188"/>
      <c r="B255" s="188"/>
      <c r="C255" s="188"/>
      <c r="D255" s="17" t="s">
        <v>333</v>
      </c>
      <c r="E255" s="189">
        <v>38000</v>
      </c>
      <c r="F255" s="290">
        <v>25160</v>
      </c>
      <c r="G255" s="20">
        <f>(F255/E255)*100</f>
        <v>66.21052631578948</v>
      </c>
    </row>
    <row r="256" spans="1:7" ht="15">
      <c r="A256" s="188"/>
      <c r="B256" s="188"/>
      <c r="C256" s="188"/>
      <c r="D256" s="17" t="s">
        <v>334</v>
      </c>
      <c r="E256" s="189">
        <v>35000</v>
      </c>
      <c r="F256" s="290">
        <v>34371</v>
      </c>
      <c r="G256" s="20">
        <f>(F256/E256)*100</f>
        <v>98.20285714285714</v>
      </c>
    </row>
    <row r="257" spans="1:7" ht="15">
      <c r="A257" s="284"/>
      <c r="B257" s="284">
        <v>80110</v>
      </c>
      <c r="C257" s="284"/>
      <c r="D257" s="291" t="s">
        <v>157</v>
      </c>
      <c r="E257" s="286">
        <v>5114102</v>
      </c>
      <c r="F257" s="287">
        <f>SUM(F258+F262+F265+F269+F273+F277+F281+F284+F288+F292+F297+F300+F304+F308+F311+F314+F318+F321+F325+F328+F332+F336+F338)</f>
        <v>5112744</v>
      </c>
      <c r="G257" s="20">
        <f>(F257/E257)*100</f>
        <v>99.9734459735062</v>
      </c>
    </row>
    <row r="258" spans="1:7" ht="15">
      <c r="A258" s="188"/>
      <c r="B258" s="188"/>
      <c r="C258" s="188">
        <v>3020</v>
      </c>
      <c r="D258" s="17" t="s">
        <v>335</v>
      </c>
      <c r="E258" s="189">
        <v>9803</v>
      </c>
      <c r="F258" s="290">
        <v>9802</v>
      </c>
      <c r="G258" s="20">
        <f>(F258/E258)*100</f>
        <v>99.98979904110986</v>
      </c>
    </row>
    <row r="259" spans="1:7" ht="15">
      <c r="A259" s="188"/>
      <c r="B259" s="16"/>
      <c r="C259" s="16"/>
      <c r="D259" s="321" t="s">
        <v>159</v>
      </c>
      <c r="E259" s="189">
        <v>4800</v>
      </c>
      <c r="F259" s="290">
        <v>4800</v>
      </c>
      <c r="G259" s="20">
        <f>(F259/E259)*100</f>
        <v>100</v>
      </c>
    </row>
    <row r="260" spans="1:7" ht="15">
      <c r="A260" s="188"/>
      <c r="B260" s="16"/>
      <c r="C260" s="16"/>
      <c r="D260" s="321" t="s">
        <v>160</v>
      </c>
      <c r="E260" s="189">
        <v>4530</v>
      </c>
      <c r="F260" s="290">
        <v>4530</v>
      </c>
      <c r="G260" s="20">
        <f>(F260/E260)*100</f>
        <v>100</v>
      </c>
    </row>
    <row r="261" spans="1:7" ht="15">
      <c r="A261" s="188"/>
      <c r="B261" s="16"/>
      <c r="C261" s="16"/>
      <c r="D261" s="321" t="s">
        <v>161</v>
      </c>
      <c r="E261" s="189">
        <v>473</v>
      </c>
      <c r="F261" s="290">
        <v>473</v>
      </c>
      <c r="G261" s="20">
        <f>(F261/E261)*100</f>
        <v>100</v>
      </c>
    </row>
    <row r="262" spans="1:7" ht="15">
      <c r="A262" s="188"/>
      <c r="B262" s="188"/>
      <c r="C262" s="188">
        <v>3240</v>
      </c>
      <c r="D262" s="17" t="s">
        <v>336</v>
      </c>
      <c r="E262" s="189">
        <v>1664</v>
      </c>
      <c r="F262" s="290">
        <v>1664</v>
      </c>
      <c r="G262" s="20">
        <f>(F262/E262)*100</f>
        <v>100</v>
      </c>
    </row>
    <row r="263" spans="1:7" ht="15">
      <c r="A263" s="188"/>
      <c r="B263" s="16"/>
      <c r="C263" s="16"/>
      <c r="D263" s="321" t="s">
        <v>159</v>
      </c>
      <c r="E263" s="189">
        <v>768</v>
      </c>
      <c r="F263" s="290">
        <v>768</v>
      </c>
      <c r="G263" s="20">
        <f>(F263/E263)*100</f>
        <v>100</v>
      </c>
    </row>
    <row r="264" spans="1:7" ht="15">
      <c r="A264" s="188"/>
      <c r="B264" s="16"/>
      <c r="C264" s="16"/>
      <c r="D264" s="321" t="s">
        <v>160</v>
      </c>
      <c r="E264" s="189">
        <v>896</v>
      </c>
      <c r="F264" s="290">
        <v>896</v>
      </c>
      <c r="G264" s="20">
        <f>(F264/E264)*100</f>
        <v>100</v>
      </c>
    </row>
    <row r="265" spans="1:7" ht="15">
      <c r="A265" s="188"/>
      <c r="B265" s="188"/>
      <c r="C265" s="188">
        <v>4010</v>
      </c>
      <c r="D265" s="17" t="s">
        <v>269</v>
      </c>
      <c r="E265" s="189">
        <v>3215375</v>
      </c>
      <c r="F265" s="290">
        <f>SUM(F266:F268)</f>
        <v>3215373</v>
      </c>
      <c r="G265" s="20">
        <f>(F265/E265)*100</f>
        <v>99.99993779885705</v>
      </c>
    </row>
    <row r="266" spans="1:7" ht="15">
      <c r="A266" s="188"/>
      <c r="B266" s="16"/>
      <c r="C266" s="16"/>
      <c r="D266" s="321" t="s">
        <v>159</v>
      </c>
      <c r="E266" s="189">
        <v>1619260</v>
      </c>
      <c r="F266" s="290">
        <v>1619259</v>
      </c>
      <c r="G266" s="20">
        <f>(F266/E266)*100</f>
        <v>99.99993824339512</v>
      </c>
    </row>
    <row r="267" spans="1:7" ht="15">
      <c r="A267" s="188"/>
      <c r="B267" s="16"/>
      <c r="C267" s="16"/>
      <c r="D267" s="321" t="s">
        <v>160</v>
      </c>
      <c r="E267" s="189">
        <v>1487393</v>
      </c>
      <c r="F267" s="290">
        <v>1487393</v>
      </c>
      <c r="G267" s="20">
        <f>(F267/E267)*100</f>
        <v>100</v>
      </c>
    </row>
    <row r="268" spans="1:7" ht="15">
      <c r="A268" s="188"/>
      <c r="B268" s="16"/>
      <c r="C268" s="16"/>
      <c r="D268" s="321" t="s">
        <v>161</v>
      </c>
      <c r="E268" s="189">
        <v>108722</v>
      </c>
      <c r="F268" s="290">
        <v>108721</v>
      </c>
      <c r="G268" s="20">
        <f>(F268/E268)*100</f>
        <v>99.99908022295395</v>
      </c>
    </row>
    <row r="269" spans="1:7" ht="15">
      <c r="A269" s="188"/>
      <c r="B269" s="188"/>
      <c r="C269" s="188">
        <v>4040</v>
      </c>
      <c r="D269" s="17" t="s">
        <v>270</v>
      </c>
      <c r="E269" s="189">
        <f>SUM(E270:E272)</f>
        <v>204900</v>
      </c>
      <c r="F269" s="290">
        <v>204900</v>
      </c>
      <c r="G269" s="20">
        <f>(F269/E269)*100</f>
        <v>100</v>
      </c>
    </row>
    <row r="270" spans="1:7" ht="15">
      <c r="A270" s="188"/>
      <c r="B270" s="16"/>
      <c r="C270" s="16"/>
      <c r="D270" s="321" t="s">
        <v>159</v>
      </c>
      <c r="E270" s="189">
        <v>100600</v>
      </c>
      <c r="F270" s="290">
        <v>100600</v>
      </c>
      <c r="G270" s="20">
        <f>(F270/E270)*100</f>
        <v>100</v>
      </c>
    </row>
    <row r="271" spans="1:7" ht="15">
      <c r="A271" s="188"/>
      <c r="B271" s="16"/>
      <c r="C271" s="16"/>
      <c r="D271" s="321" t="s">
        <v>160</v>
      </c>
      <c r="E271" s="189">
        <v>97600</v>
      </c>
      <c r="F271" s="290">
        <v>97600</v>
      </c>
      <c r="G271" s="20">
        <f>(F271/E271)*100</f>
        <v>100</v>
      </c>
    </row>
    <row r="272" spans="1:7" ht="15">
      <c r="A272" s="188"/>
      <c r="B272" s="16"/>
      <c r="C272" s="16"/>
      <c r="D272" s="321" t="s">
        <v>161</v>
      </c>
      <c r="E272" s="189">
        <v>6700</v>
      </c>
      <c r="F272" s="290">
        <v>6700</v>
      </c>
      <c r="G272" s="20">
        <f>(F272/E272)*100</f>
        <v>100</v>
      </c>
    </row>
    <row r="273" spans="1:7" ht="15">
      <c r="A273" s="188"/>
      <c r="B273" s="188"/>
      <c r="C273" s="188">
        <v>4110</v>
      </c>
      <c r="D273" s="17" t="s">
        <v>271</v>
      </c>
      <c r="E273" s="189">
        <f>SUM(E274:E276)</f>
        <v>493821</v>
      </c>
      <c r="F273" s="290">
        <f>SUM(F274:F276)</f>
        <v>493803</v>
      </c>
      <c r="G273" s="20">
        <f>(F273/E273)*100</f>
        <v>99.99635495452806</v>
      </c>
    </row>
    <row r="274" spans="1:7" ht="15">
      <c r="A274" s="188"/>
      <c r="B274" s="16"/>
      <c r="C274" s="16"/>
      <c r="D274" s="321" t="s">
        <v>159</v>
      </c>
      <c r="E274" s="189">
        <v>250765</v>
      </c>
      <c r="F274" s="290">
        <v>250764</v>
      </c>
      <c r="G274" s="20">
        <f>(F274/E274)*100</f>
        <v>99.99960122026599</v>
      </c>
    </row>
    <row r="275" spans="1:7" ht="15">
      <c r="A275" s="188"/>
      <c r="B275" s="16"/>
      <c r="C275" s="16"/>
      <c r="D275" s="321" t="s">
        <v>160</v>
      </c>
      <c r="E275" s="189">
        <v>225791</v>
      </c>
      <c r="F275" s="290">
        <v>225791</v>
      </c>
      <c r="G275" s="20">
        <f>(F275/E275)*100</f>
        <v>100</v>
      </c>
    </row>
    <row r="276" spans="1:7" ht="15">
      <c r="A276" s="188"/>
      <c r="B276" s="16"/>
      <c r="C276" s="16"/>
      <c r="D276" s="321" t="s">
        <v>161</v>
      </c>
      <c r="E276" s="189">
        <v>17265</v>
      </c>
      <c r="F276" s="290">
        <v>17248</v>
      </c>
      <c r="G276" s="20">
        <f>(F276/E276)*100</f>
        <v>99.90153489719084</v>
      </c>
    </row>
    <row r="277" spans="1:7" ht="15">
      <c r="A277" s="188"/>
      <c r="B277" s="188"/>
      <c r="C277" s="188">
        <v>4120</v>
      </c>
      <c r="D277" s="17" t="s">
        <v>272</v>
      </c>
      <c r="E277" s="290">
        <f>SUM(E278:E280)</f>
        <v>78380</v>
      </c>
      <c r="F277" s="290">
        <f>SUM(F278:F280)</f>
        <v>78344</v>
      </c>
      <c r="G277" s="20">
        <f>(F277/E277)*100</f>
        <v>99.95406991579485</v>
      </c>
    </row>
    <row r="278" spans="1:7" ht="15">
      <c r="A278" s="188"/>
      <c r="B278" s="16"/>
      <c r="C278" s="16"/>
      <c r="D278" s="321" t="s">
        <v>159</v>
      </c>
      <c r="E278" s="189">
        <v>40490</v>
      </c>
      <c r="F278" s="290">
        <v>40454</v>
      </c>
      <c r="G278" s="20">
        <f>(F278/E278)*100</f>
        <v>99.91108915781675</v>
      </c>
    </row>
    <row r="279" spans="1:7" ht="15">
      <c r="A279" s="188"/>
      <c r="B279" s="16"/>
      <c r="C279" s="16"/>
      <c r="D279" s="321" t="s">
        <v>160</v>
      </c>
      <c r="E279" s="189">
        <v>35107</v>
      </c>
      <c r="F279" s="290">
        <v>35107</v>
      </c>
      <c r="G279" s="20">
        <f>(F279/E279)*100</f>
        <v>100</v>
      </c>
    </row>
    <row r="280" spans="1:7" ht="15">
      <c r="A280" s="188"/>
      <c r="B280" s="16"/>
      <c r="C280" s="16"/>
      <c r="D280" s="321" t="s">
        <v>161</v>
      </c>
      <c r="E280" s="189">
        <v>2783</v>
      </c>
      <c r="F280" s="290">
        <v>2783</v>
      </c>
      <c r="G280" s="20">
        <f>(F280/E280)*100</f>
        <v>100</v>
      </c>
    </row>
    <row r="281" spans="1:7" ht="15">
      <c r="A281" s="188"/>
      <c r="B281" s="188"/>
      <c r="C281" s="188">
        <v>4170</v>
      </c>
      <c r="D281" s="17" t="s">
        <v>274</v>
      </c>
      <c r="E281" s="189">
        <f>SUM(E282:E283)</f>
        <v>10981</v>
      </c>
      <c r="F281" s="290">
        <v>10981</v>
      </c>
      <c r="G281" s="20">
        <f>(F281/E281)*100</f>
        <v>100</v>
      </c>
    </row>
    <row r="282" spans="1:7" ht="15">
      <c r="A282" s="188"/>
      <c r="B282" s="16"/>
      <c r="C282" s="16"/>
      <c r="D282" s="321" t="s">
        <v>159</v>
      </c>
      <c r="E282" s="189">
        <v>9959</v>
      </c>
      <c r="F282" s="290">
        <v>9959</v>
      </c>
      <c r="G282" s="20">
        <f>(F282/E282)*100</f>
        <v>100</v>
      </c>
    </row>
    <row r="283" spans="1:7" ht="15">
      <c r="A283" s="188"/>
      <c r="B283" s="16"/>
      <c r="C283" s="16"/>
      <c r="D283" s="321" t="s">
        <v>160</v>
      </c>
      <c r="E283" s="189">
        <v>1022</v>
      </c>
      <c r="F283" s="290">
        <v>1022</v>
      </c>
      <c r="G283" s="20">
        <f>(F283/E283)*100</f>
        <v>100</v>
      </c>
    </row>
    <row r="284" spans="1:7" ht="15">
      <c r="A284" s="188"/>
      <c r="B284" s="188"/>
      <c r="C284" s="188">
        <v>4210</v>
      </c>
      <c r="D284" s="17" t="s">
        <v>247</v>
      </c>
      <c r="E284" s="189">
        <f>SUM(E285+E286+E287)</f>
        <v>138273</v>
      </c>
      <c r="F284" s="290">
        <f>SUM(F285:F287)</f>
        <v>138252</v>
      </c>
      <c r="G284" s="20">
        <f>(F284/E284)*100</f>
        <v>99.98481265322948</v>
      </c>
    </row>
    <row r="285" spans="1:7" ht="15">
      <c r="A285" s="188"/>
      <c r="B285" s="16"/>
      <c r="C285" s="16"/>
      <c r="D285" s="321" t="s">
        <v>159</v>
      </c>
      <c r="E285" s="189">
        <v>65793</v>
      </c>
      <c r="F285" s="290">
        <v>65793</v>
      </c>
      <c r="G285" s="20">
        <f>(F285/E285)*100</f>
        <v>100</v>
      </c>
    </row>
    <row r="286" spans="1:7" ht="15">
      <c r="A286" s="188"/>
      <c r="B286" s="16"/>
      <c r="C286" s="16"/>
      <c r="D286" s="321" t="s">
        <v>160</v>
      </c>
      <c r="E286" s="189">
        <v>69880</v>
      </c>
      <c r="F286" s="290">
        <v>69880</v>
      </c>
      <c r="G286" s="20">
        <f>(F286/E286)*100</f>
        <v>100</v>
      </c>
    </row>
    <row r="287" spans="1:7" ht="15">
      <c r="A287" s="188"/>
      <c r="B287" s="16"/>
      <c r="C287" s="16"/>
      <c r="D287" s="321" t="s">
        <v>161</v>
      </c>
      <c r="E287" s="189">
        <v>2600</v>
      </c>
      <c r="F287" s="290">
        <v>2579</v>
      </c>
      <c r="G287" s="20">
        <f>(F287/E287)*100</f>
        <v>99.1923076923077</v>
      </c>
    </row>
    <row r="288" spans="1:7" ht="15">
      <c r="A288" s="188"/>
      <c r="B288" s="188"/>
      <c r="C288" s="188">
        <v>4240</v>
      </c>
      <c r="D288" s="17" t="s">
        <v>318</v>
      </c>
      <c r="E288" s="189">
        <f>SUM(E289:E291)</f>
        <v>50330</v>
      </c>
      <c r="F288" s="290">
        <v>50330</v>
      </c>
      <c r="G288" s="20">
        <f>(F288/E288)*100</f>
        <v>100</v>
      </c>
    </row>
    <row r="289" spans="1:7" ht="15">
      <c r="A289" s="188"/>
      <c r="B289" s="16"/>
      <c r="C289" s="16"/>
      <c r="D289" s="321" t="s">
        <v>159</v>
      </c>
      <c r="E289" s="189">
        <v>6537</v>
      </c>
      <c r="F289" s="290">
        <v>6537</v>
      </c>
      <c r="G289" s="20">
        <f>(F289/E289)*100</f>
        <v>100</v>
      </c>
    </row>
    <row r="290" spans="1:7" ht="15">
      <c r="A290" s="188"/>
      <c r="B290" s="16"/>
      <c r="C290" s="16"/>
      <c r="D290" s="321" t="s">
        <v>160</v>
      </c>
      <c r="E290" s="189">
        <v>42694</v>
      </c>
      <c r="F290" s="290">
        <v>42694</v>
      </c>
      <c r="G290" s="20">
        <f>(F290/E290)*100</f>
        <v>100</v>
      </c>
    </row>
    <row r="291" spans="1:7" ht="15">
      <c r="A291" s="188"/>
      <c r="B291" s="16"/>
      <c r="C291" s="16"/>
      <c r="D291" s="321" t="s">
        <v>161</v>
      </c>
      <c r="E291" s="189">
        <v>1099</v>
      </c>
      <c r="F291" s="290">
        <v>1099</v>
      </c>
      <c r="G291" s="20">
        <f>(F291/E291)*100</f>
        <v>100</v>
      </c>
    </row>
    <row r="292" spans="1:7" ht="15">
      <c r="A292" s="188"/>
      <c r="B292" s="188"/>
      <c r="C292" s="188">
        <v>4260</v>
      </c>
      <c r="D292" s="17" t="s">
        <v>319</v>
      </c>
      <c r="E292" s="189">
        <f>SUM(E293:E294)</f>
        <v>315940</v>
      </c>
      <c r="F292" s="290">
        <f>SUM(F293:F294)</f>
        <v>315924</v>
      </c>
      <c r="G292" s="20">
        <f>(F292/E292)*100</f>
        <v>99.9949357472938</v>
      </c>
    </row>
    <row r="293" spans="1:7" ht="15">
      <c r="A293" s="188"/>
      <c r="B293" s="16"/>
      <c r="C293" s="16"/>
      <c r="D293" s="321" t="s">
        <v>159</v>
      </c>
      <c r="E293" s="189">
        <v>157132</v>
      </c>
      <c r="F293" s="290">
        <v>157116</v>
      </c>
      <c r="G293" s="20">
        <f>(F293/E293)*100</f>
        <v>99.9898174782985</v>
      </c>
    </row>
    <row r="294" spans="1:7" ht="15">
      <c r="A294" s="188"/>
      <c r="B294" s="16"/>
      <c r="C294" s="16"/>
      <c r="D294" s="321" t="s">
        <v>160</v>
      </c>
      <c r="E294" s="189">
        <v>158808</v>
      </c>
      <c r="F294" s="290">
        <v>158808</v>
      </c>
      <c r="G294" s="20">
        <f>(F294/E294)*100</f>
        <v>100</v>
      </c>
    </row>
    <row r="295" spans="1:5" ht="15">
      <c r="A295" s="306"/>
      <c r="B295" s="325"/>
      <c r="C295" s="325"/>
      <c r="D295" s="322"/>
      <c r="E295" s="303"/>
    </row>
    <row r="296" spans="1:7" ht="15">
      <c r="A296" s="306"/>
      <c r="B296" s="325"/>
      <c r="C296" s="325"/>
      <c r="D296" s="322"/>
      <c r="E296" s="303"/>
      <c r="G296" s="256" t="s">
        <v>258</v>
      </c>
    </row>
    <row r="297" spans="1:7" ht="15">
      <c r="A297" s="188"/>
      <c r="B297" s="188"/>
      <c r="C297" s="188">
        <v>4270</v>
      </c>
      <c r="D297" s="17" t="s">
        <v>250</v>
      </c>
      <c r="E297" s="189">
        <f>SUM(E298:E299)</f>
        <v>178741</v>
      </c>
      <c r="F297" s="290">
        <v>178740</v>
      </c>
      <c r="G297" s="20">
        <f>(F297/E297)*100</f>
        <v>99.9994405312715</v>
      </c>
    </row>
    <row r="298" spans="1:7" ht="15">
      <c r="A298" s="188"/>
      <c r="B298" s="16"/>
      <c r="C298" s="16"/>
      <c r="D298" s="321" t="s">
        <v>159</v>
      </c>
      <c r="E298" s="189">
        <v>51978</v>
      </c>
      <c r="F298" s="290">
        <v>51977</v>
      </c>
      <c r="G298" s="20">
        <f>(F298/E298)*100</f>
        <v>99.99807610912309</v>
      </c>
    </row>
    <row r="299" spans="1:7" ht="15">
      <c r="A299" s="188"/>
      <c r="B299" s="16"/>
      <c r="C299" s="16"/>
      <c r="D299" s="321" t="s">
        <v>160</v>
      </c>
      <c r="E299" s="189">
        <v>126763</v>
      </c>
      <c r="F299" s="290">
        <v>126763</v>
      </c>
      <c r="G299" s="20">
        <f>(F299/E299)*100</f>
        <v>100</v>
      </c>
    </row>
    <row r="300" spans="1:7" ht="15">
      <c r="A300" s="188"/>
      <c r="B300" s="188"/>
      <c r="C300" s="188">
        <v>4280</v>
      </c>
      <c r="D300" s="17" t="s">
        <v>320</v>
      </c>
      <c r="E300" s="189">
        <f>SUM(E301:E303)</f>
        <v>3142</v>
      </c>
      <c r="F300" s="290">
        <f>SUM(F301:F303)</f>
        <v>3142</v>
      </c>
      <c r="G300" s="20">
        <f>(F300/E300)*100</f>
        <v>100</v>
      </c>
    </row>
    <row r="301" spans="1:7" ht="15">
      <c r="A301" s="188"/>
      <c r="B301" s="16"/>
      <c r="C301" s="16"/>
      <c r="D301" s="321" t="s">
        <v>159</v>
      </c>
      <c r="E301" s="189">
        <v>1620</v>
      </c>
      <c r="F301" s="290">
        <v>1620</v>
      </c>
      <c r="G301" s="20">
        <f>(F301/E301)*100</f>
        <v>100</v>
      </c>
    </row>
    <row r="302" spans="1:7" ht="15">
      <c r="A302" s="188"/>
      <c r="B302" s="16"/>
      <c r="C302" s="16"/>
      <c r="D302" s="321" t="s">
        <v>160</v>
      </c>
      <c r="E302" s="189">
        <v>1322</v>
      </c>
      <c r="F302" s="290">
        <v>1322</v>
      </c>
      <c r="G302" s="20">
        <f>(F302/E302)*100</f>
        <v>100</v>
      </c>
    </row>
    <row r="303" spans="1:7" ht="15">
      <c r="A303" s="188"/>
      <c r="B303" s="16"/>
      <c r="C303" s="16"/>
      <c r="D303" s="321" t="s">
        <v>161</v>
      </c>
      <c r="E303" s="189">
        <v>200</v>
      </c>
      <c r="F303" s="290">
        <v>200</v>
      </c>
      <c r="G303" s="20">
        <f>(F303/E303)*100</f>
        <v>100</v>
      </c>
    </row>
    <row r="304" spans="1:7" ht="15">
      <c r="A304" s="188"/>
      <c r="B304" s="188"/>
      <c r="C304" s="188">
        <v>4300</v>
      </c>
      <c r="D304" s="17" t="s">
        <v>239</v>
      </c>
      <c r="E304" s="189">
        <f>SUM(E305:E307)</f>
        <v>100816</v>
      </c>
      <c r="F304" s="290">
        <v>100815</v>
      </c>
      <c r="G304" s="20">
        <f>(F304/E304)*100</f>
        <v>99.99900809395335</v>
      </c>
    </row>
    <row r="305" spans="1:7" ht="15">
      <c r="A305" s="188"/>
      <c r="B305" s="16"/>
      <c r="C305" s="16"/>
      <c r="D305" s="321" t="s">
        <v>159</v>
      </c>
      <c r="E305" s="189">
        <v>42925</v>
      </c>
      <c r="F305" s="290">
        <v>42925</v>
      </c>
      <c r="G305" s="20">
        <f>(F305/E305)*100</f>
        <v>100</v>
      </c>
    </row>
    <row r="306" spans="1:7" ht="15">
      <c r="A306" s="188"/>
      <c r="B306" s="16"/>
      <c r="C306" s="16"/>
      <c r="D306" s="321" t="s">
        <v>160</v>
      </c>
      <c r="E306" s="189">
        <v>47907</v>
      </c>
      <c r="F306" s="290">
        <v>47907</v>
      </c>
      <c r="G306" s="20">
        <f>(F306/E306)*100</f>
        <v>100</v>
      </c>
    </row>
    <row r="307" spans="1:7" ht="15">
      <c r="A307" s="188"/>
      <c r="B307" s="16"/>
      <c r="C307" s="16"/>
      <c r="D307" s="321" t="s">
        <v>161</v>
      </c>
      <c r="E307" s="189">
        <v>9984</v>
      </c>
      <c r="F307" s="290">
        <v>9983</v>
      </c>
      <c r="G307" s="20">
        <f>(F307/E307)*100</f>
        <v>99.98998397435898</v>
      </c>
    </row>
    <row r="308" spans="1:7" ht="15">
      <c r="A308" s="188"/>
      <c r="B308" s="188"/>
      <c r="C308" s="188">
        <v>4350</v>
      </c>
      <c r="D308" s="17" t="s">
        <v>278</v>
      </c>
      <c r="E308" s="189">
        <f>SUM(E309:E310)</f>
        <v>723</v>
      </c>
      <c r="F308" s="290">
        <v>723</v>
      </c>
      <c r="G308" s="20">
        <f>(F308/E308)*100</f>
        <v>100</v>
      </c>
    </row>
    <row r="309" spans="1:7" ht="15">
      <c r="A309" s="188"/>
      <c r="B309" s="16"/>
      <c r="C309" s="16"/>
      <c r="D309" s="321" t="s">
        <v>159</v>
      </c>
      <c r="E309" s="189">
        <v>127</v>
      </c>
      <c r="F309" s="290">
        <v>127</v>
      </c>
      <c r="G309" s="20">
        <f>(F309/E309)*100</f>
        <v>100</v>
      </c>
    </row>
    <row r="310" spans="1:7" ht="15">
      <c r="A310" s="188"/>
      <c r="B310" s="16"/>
      <c r="C310" s="16"/>
      <c r="D310" s="321" t="s">
        <v>160</v>
      </c>
      <c r="E310" s="189">
        <v>596</v>
      </c>
      <c r="F310" s="290">
        <v>596</v>
      </c>
      <c r="G310" s="20">
        <f>(F310/E310)*100</f>
        <v>100</v>
      </c>
    </row>
    <row r="311" spans="1:7" ht="29.25" customHeight="1">
      <c r="A311" s="188"/>
      <c r="B311" s="188"/>
      <c r="C311" s="188">
        <v>4370</v>
      </c>
      <c r="D311" s="17" t="s">
        <v>337</v>
      </c>
      <c r="E311" s="189">
        <f>SUM(E312:E313)</f>
        <v>9483</v>
      </c>
      <c r="F311" s="290">
        <v>9483</v>
      </c>
      <c r="G311" s="20">
        <f>(F311/E311)*100</f>
        <v>100</v>
      </c>
    </row>
    <row r="312" spans="1:7" ht="15">
      <c r="A312" s="188"/>
      <c r="B312" s="16"/>
      <c r="C312" s="16"/>
      <c r="D312" s="321" t="s">
        <v>159</v>
      </c>
      <c r="E312" s="189">
        <v>4594</v>
      </c>
      <c r="F312" s="290">
        <v>4594</v>
      </c>
      <c r="G312" s="20">
        <f>(F312/E312)*100</f>
        <v>100</v>
      </c>
    </row>
    <row r="313" spans="1:7" ht="15">
      <c r="A313" s="188"/>
      <c r="B313" s="16"/>
      <c r="C313" s="16"/>
      <c r="D313" s="321" t="s">
        <v>160</v>
      </c>
      <c r="E313" s="189">
        <v>4889</v>
      </c>
      <c r="F313" s="290">
        <v>4889</v>
      </c>
      <c r="G313" s="20">
        <f>(F313/E313)*100</f>
        <v>100</v>
      </c>
    </row>
    <row r="314" spans="1:7" ht="15">
      <c r="A314" s="188"/>
      <c r="B314" s="188"/>
      <c r="C314" s="188">
        <v>4410</v>
      </c>
      <c r="D314" s="17" t="s">
        <v>265</v>
      </c>
      <c r="E314" s="189">
        <f>SUM(E315:E317)</f>
        <v>9770</v>
      </c>
      <c r="F314" s="290">
        <f>SUM(F315:F317)</f>
        <v>9768</v>
      </c>
      <c r="G314" s="20">
        <f>(F314/E314)*100</f>
        <v>99.97952917093143</v>
      </c>
    </row>
    <row r="315" spans="1:7" ht="15">
      <c r="A315" s="188"/>
      <c r="B315" s="16"/>
      <c r="C315" s="16"/>
      <c r="D315" s="321" t="s">
        <v>159</v>
      </c>
      <c r="E315" s="189">
        <v>7411</v>
      </c>
      <c r="F315" s="290">
        <v>7410</v>
      </c>
      <c r="G315" s="20">
        <f>(F315/E315)*100</f>
        <v>99.986506544326</v>
      </c>
    </row>
    <row r="316" spans="1:7" ht="15">
      <c r="A316" s="188"/>
      <c r="B316" s="16"/>
      <c r="C316" s="16"/>
      <c r="D316" s="321" t="s">
        <v>160</v>
      </c>
      <c r="E316" s="189">
        <v>2205</v>
      </c>
      <c r="F316" s="290">
        <v>2205</v>
      </c>
      <c r="G316" s="20">
        <f>(F316/E316)*100</f>
        <v>100</v>
      </c>
    </row>
    <row r="317" spans="1:7" ht="15">
      <c r="A317" s="188"/>
      <c r="B317" s="16"/>
      <c r="C317" s="16"/>
      <c r="D317" s="321" t="s">
        <v>161</v>
      </c>
      <c r="E317" s="189">
        <v>154</v>
      </c>
      <c r="F317" s="290">
        <v>153</v>
      </c>
      <c r="G317" s="20">
        <f>(F317/E317)*100</f>
        <v>99.35064935064936</v>
      </c>
    </row>
    <row r="318" spans="1:7" ht="15">
      <c r="A318" s="188"/>
      <c r="B318" s="188"/>
      <c r="C318" s="188">
        <v>4430</v>
      </c>
      <c r="D318" s="17" t="s">
        <v>323</v>
      </c>
      <c r="E318" s="189">
        <f>SUM(E319:E320)</f>
        <v>3038</v>
      </c>
      <c r="F318" s="290">
        <v>3038</v>
      </c>
      <c r="G318" s="20">
        <f>(F318/E318)*100</f>
        <v>100</v>
      </c>
    </row>
    <row r="319" spans="1:7" ht="15">
      <c r="A319" s="188"/>
      <c r="B319" s="16"/>
      <c r="C319" s="16"/>
      <c r="D319" s="321" t="s">
        <v>159</v>
      </c>
      <c r="E319" s="189">
        <v>1544</v>
      </c>
      <c r="F319" s="290">
        <v>1544</v>
      </c>
      <c r="G319" s="20">
        <f>(F319/E319)*100</f>
        <v>100</v>
      </c>
    </row>
    <row r="320" spans="1:7" ht="15">
      <c r="A320" s="188"/>
      <c r="B320" s="16"/>
      <c r="C320" s="16"/>
      <c r="D320" s="321" t="s">
        <v>160</v>
      </c>
      <c r="E320" s="189">
        <v>1494</v>
      </c>
      <c r="F320" s="290">
        <v>1494</v>
      </c>
      <c r="G320" s="20">
        <f>(F320/E320)*100</f>
        <v>100</v>
      </c>
    </row>
    <row r="321" spans="1:7" ht="15">
      <c r="A321" s="188"/>
      <c r="B321" s="188"/>
      <c r="C321" s="188">
        <v>4440</v>
      </c>
      <c r="D321" s="17" t="s">
        <v>284</v>
      </c>
      <c r="E321" s="189">
        <f>SUM(E322:E324)</f>
        <v>188829</v>
      </c>
      <c r="F321" s="290">
        <v>188829</v>
      </c>
      <c r="G321" s="20">
        <f>(F321/E321)*100</f>
        <v>100</v>
      </c>
    </row>
    <row r="322" spans="1:7" ht="15">
      <c r="A322" s="188"/>
      <c r="B322" s="16"/>
      <c r="C322" s="16"/>
      <c r="D322" s="321" t="s">
        <v>159</v>
      </c>
      <c r="E322" s="189">
        <v>94230</v>
      </c>
      <c r="F322" s="290">
        <v>94230</v>
      </c>
      <c r="G322" s="20">
        <f>(F322/E322)*100</f>
        <v>100</v>
      </c>
    </row>
    <row r="323" spans="1:7" ht="15">
      <c r="A323" s="188"/>
      <c r="B323" s="16"/>
      <c r="C323" s="16"/>
      <c r="D323" s="321" t="s">
        <v>160</v>
      </c>
      <c r="E323" s="189">
        <v>85413</v>
      </c>
      <c r="F323" s="290">
        <v>85413</v>
      </c>
      <c r="G323" s="20">
        <f>(F323/E323)*100</f>
        <v>100</v>
      </c>
    </row>
    <row r="324" spans="1:7" ht="15">
      <c r="A324" s="188"/>
      <c r="B324" s="16"/>
      <c r="C324" s="16"/>
      <c r="D324" s="321" t="s">
        <v>161</v>
      </c>
      <c r="E324" s="189">
        <v>9186</v>
      </c>
      <c r="F324" s="290">
        <v>9186</v>
      </c>
      <c r="G324" s="20">
        <f>(F324/E324)*100</f>
        <v>100</v>
      </c>
    </row>
    <row r="325" spans="1:7" ht="15">
      <c r="A325" s="188"/>
      <c r="B325" s="188"/>
      <c r="C325" s="188">
        <v>4700</v>
      </c>
      <c r="D325" s="17" t="s">
        <v>287</v>
      </c>
      <c r="E325" s="189">
        <f>SUM(E326:E327)</f>
        <v>6263</v>
      </c>
      <c r="F325" s="290">
        <v>6262</v>
      </c>
      <c r="G325" s="20">
        <f>(F325/E325)*100</f>
        <v>99.98403321092128</v>
      </c>
    </row>
    <row r="326" spans="1:7" ht="15">
      <c r="A326" s="188"/>
      <c r="B326" s="16"/>
      <c r="C326" s="16"/>
      <c r="D326" s="321" t="s">
        <v>159</v>
      </c>
      <c r="E326" s="189">
        <v>5248</v>
      </c>
      <c r="F326" s="290">
        <v>5247</v>
      </c>
      <c r="G326" s="20">
        <f>(F326/E326)*100</f>
        <v>99.98094512195121</v>
      </c>
    </row>
    <row r="327" spans="1:7" ht="15">
      <c r="A327" s="188"/>
      <c r="B327" s="16"/>
      <c r="C327" s="16"/>
      <c r="D327" s="321" t="s">
        <v>160</v>
      </c>
      <c r="E327" s="189">
        <v>1015</v>
      </c>
      <c r="F327" s="290">
        <v>1015</v>
      </c>
      <c r="G327" s="20">
        <f>(F327/E327)*100</f>
        <v>100</v>
      </c>
    </row>
    <row r="328" spans="1:7" ht="15">
      <c r="A328" s="188"/>
      <c r="B328" s="188"/>
      <c r="C328" s="188">
        <v>4740</v>
      </c>
      <c r="D328" s="17" t="s">
        <v>338</v>
      </c>
      <c r="E328" s="189">
        <f>SUM(E329:E331)</f>
        <v>5186</v>
      </c>
      <c r="F328" s="290">
        <v>5186</v>
      </c>
      <c r="G328" s="20">
        <f>(F328/E328)*100</f>
        <v>100</v>
      </c>
    </row>
    <row r="329" spans="1:7" ht="15">
      <c r="A329" s="188"/>
      <c r="B329" s="16"/>
      <c r="C329" s="16"/>
      <c r="D329" s="321" t="s">
        <v>159</v>
      </c>
      <c r="E329" s="189">
        <v>1624</v>
      </c>
      <c r="F329" s="290">
        <v>1624</v>
      </c>
      <c r="G329" s="20">
        <f>(F329/E329)*100</f>
        <v>100</v>
      </c>
    </row>
    <row r="330" spans="1:7" ht="15">
      <c r="A330" s="188"/>
      <c r="B330" s="16"/>
      <c r="C330" s="16"/>
      <c r="D330" s="321" t="s">
        <v>160</v>
      </c>
      <c r="E330" s="189">
        <v>3049</v>
      </c>
      <c r="F330" s="290">
        <v>3049</v>
      </c>
      <c r="G330" s="20">
        <f>(F330/E330)*100</f>
        <v>100</v>
      </c>
    </row>
    <row r="331" spans="1:7" ht="15">
      <c r="A331" s="188"/>
      <c r="B331" s="16"/>
      <c r="C331" s="16"/>
      <c r="D331" s="321" t="s">
        <v>161</v>
      </c>
      <c r="E331" s="189">
        <v>513</v>
      </c>
      <c r="F331" s="290">
        <v>513</v>
      </c>
      <c r="G331" s="20">
        <f>(F331/E331)*100</f>
        <v>100</v>
      </c>
    </row>
    <row r="332" spans="1:7" ht="15">
      <c r="A332" s="188"/>
      <c r="B332" s="188"/>
      <c r="C332" s="188">
        <v>4750</v>
      </c>
      <c r="D332" s="17" t="s">
        <v>289</v>
      </c>
      <c r="E332" s="189">
        <f>SUM(E333:E335)</f>
        <v>52744</v>
      </c>
      <c r="F332" s="290">
        <v>52743</v>
      </c>
      <c r="G332" s="20">
        <f>(F332/E332)*100</f>
        <v>99.99810404974974</v>
      </c>
    </row>
    <row r="333" spans="1:7" ht="15">
      <c r="A333" s="188"/>
      <c r="B333" s="16"/>
      <c r="C333" s="16"/>
      <c r="D333" s="321" t="s">
        <v>159</v>
      </c>
      <c r="E333" s="189">
        <v>30031</v>
      </c>
      <c r="F333" s="290">
        <v>30030</v>
      </c>
      <c r="G333" s="20">
        <f>(F333/E333)*100</f>
        <v>99.99667010755553</v>
      </c>
    </row>
    <row r="334" spans="1:7" ht="15">
      <c r="A334" s="188"/>
      <c r="B334" s="16"/>
      <c r="C334" s="16"/>
      <c r="D334" s="321" t="s">
        <v>160</v>
      </c>
      <c r="E334" s="189">
        <v>22432</v>
      </c>
      <c r="F334" s="290">
        <v>22432</v>
      </c>
      <c r="G334" s="20">
        <f>(F334/E334)*100</f>
        <v>100</v>
      </c>
    </row>
    <row r="335" spans="1:7" ht="15">
      <c r="A335" s="188"/>
      <c r="B335" s="16"/>
      <c r="C335" s="16"/>
      <c r="D335" s="321" t="s">
        <v>161</v>
      </c>
      <c r="E335" s="189">
        <v>281</v>
      </c>
      <c r="F335" s="290">
        <v>281</v>
      </c>
      <c r="G335" s="20">
        <f>(F335/E335)*100</f>
        <v>100</v>
      </c>
    </row>
    <row r="336" spans="1:7" ht="15">
      <c r="A336" s="188"/>
      <c r="B336" s="16"/>
      <c r="C336" s="16" t="s">
        <v>339</v>
      </c>
      <c r="D336" s="321" t="s">
        <v>251</v>
      </c>
      <c r="E336" s="189">
        <v>30000</v>
      </c>
      <c r="F336" s="290">
        <v>28792</v>
      </c>
      <c r="G336" s="20">
        <f>(F336/E336)*100</f>
        <v>95.97333333333333</v>
      </c>
    </row>
    <row r="337" spans="1:7" ht="15">
      <c r="A337" s="188"/>
      <c r="B337" s="16"/>
      <c r="C337" s="16"/>
      <c r="D337" s="321" t="s">
        <v>159</v>
      </c>
      <c r="E337" s="189">
        <v>30000</v>
      </c>
      <c r="F337" s="290">
        <v>28792</v>
      </c>
      <c r="G337" s="20">
        <f>(F337/E337)*100</f>
        <v>95.97333333333333</v>
      </c>
    </row>
    <row r="338" spans="1:7" ht="15">
      <c r="A338" s="188"/>
      <c r="B338" s="16"/>
      <c r="C338" s="16" t="s">
        <v>340</v>
      </c>
      <c r="D338" s="321" t="s">
        <v>252</v>
      </c>
      <c r="E338" s="189">
        <v>5900</v>
      </c>
      <c r="F338" s="290">
        <v>5850</v>
      </c>
      <c r="G338" s="20">
        <f>(F338/E338)*100</f>
        <v>99.15254237288136</v>
      </c>
    </row>
    <row r="339" spans="1:7" ht="15">
      <c r="A339" s="188"/>
      <c r="B339" s="16"/>
      <c r="C339" s="16"/>
      <c r="D339" s="321" t="s">
        <v>159</v>
      </c>
      <c r="E339" s="189">
        <v>5900</v>
      </c>
      <c r="F339" s="290">
        <v>5850</v>
      </c>
      <c r="G339" s="20">
        <f>(F339/E339)*100</f>
        <v>99.15254237288136</v>
      </c>
    </row>
    <row r="340" spans="1:7" ht="15">
      <c r="A340" s="284"/>
      <c r="B340" s="284">
        <v>80113</v>
      </c>
      <c r="C340" s="284"/>
      <c r="D340" s="291" t="s">
        <v>341</v>
      </c>
      <c r="E340" s="286">
        <f>SUM(E341:E359)</f>
        <v>790184</v>
      </c>
      <c r="F340" s="287">
        <f>SUM(F341+F342+F343+F344+F347+F348+F349+F350+F351+F352+F353+F354+F356+F357+F359)</f>
        <v>726410</v>
      </c>
      <c r="G340" s="20">
        <f>(F340/E340)*100</f>
        <v>91.92922154839886</v>
      </c>
    </row>
    <row r="341" spans="1:7" ht="15">
      <c r="A341" s="188"/>
      <c r="B341" s="188"/>
      <c r="C341" s="188">
        <v>3020</v>
      </c>
      <c r="D341" s="17" t="s">
        <v>342</v>
      </c>
      <c r="E341" s="189">
        <v>1000</v>
      </c>
      <c r="F341" s="290">
        <v>68</v>
      </c>
      <c r="G341" s="20">
        <f>(F341/E341)*100</f>
        <v>6.800000000000001</v>
      </c>
    </row>
    <row r="342" spans="1:7" ht="15">
      <c r="A342" s="188"/>
      <c r="B342" s="188"/>
      <c r="C342" s="188">
        <v>4010</v>
      </c>
      <c r="D342" s="17" t="s">
        <v>269</v>
      </c>
      <c r="E342" s="189">
        <v>98090</v>
      </c>
      <c r="F342" s="290">
        <v>94472</v>
      </c>
      <c r="G342" s="20">
        <f>(F342/E342)*100</f>
        <v>96.31155061678051</v>
      </c>
    </row>
    <row r="343" spans="1:7" ht="15">
      <c r="A343" s="188"/>
      <c r="B343" s="188"/>
      <c r="C343" s="188">
        <v>4040</v>
      </c>
      <c r="D343" s="17" t="s">
        <v>270</v>
      </c>
      <c r="E343" s="189">
        <v>8467</v>
      </c>
      <c r="F343" s="290">
        <v>8460</v>
      </c>
      <c r="G343" s="20">
        <f>(F343/E343)*100</f>
        <v>99.91732608952404</v>
      </c>
    </row>
    <row r="344" spans="1:7" ht="15">
      <c r="A344" s="188"/>
      <c r="B344" s="188"/>
      <c r="C344" s="188">
        <v>4110</v>
      </c>
      <c r="D344" s="17" t="s">
        <v>271</v>
      </c>
      <c r="E344" s="189">
        <v>15229</v>
      </c>
      <c r="F344" s="290">
        <v>14166</v>
      </c>
      <c r="G344" s="20">
        <f>(F344/E344)*100</f>
        <v>93.01989625057456</v>
      </c>
    </row>
    <row r="345" spans="4:256" s="306" customFormat="1" ht="15">
      <c r="D345" s="302"/>
      <c r="E345" s="303"/>
      <c r="F345" s="255"/>
      <c r="G345" s="256"/>
      <c r="K345" s="302"/>
      <c r="L345" s="303"/>
      <c r="M345" s="255"/>
      <c r="N345" s="256" t="s">
        <v>258</v>
      </c>
      <c r="R345" s="302"/>
      <c r="S345" s="303"/>
      <c r="T345" s="255"/>
      <c r="U345" s="256" t="s">
        <v>258</v>
      </c>
      <c r="Y345" s="302"/>
      <c r="Z345" s="303"/>
      <c r="AA345" s="255"/>
      <c r="AB345" s="256" t="s">
        <v>258</v>
      </c>
      <c r="AF345" s="302"/>
      <c r="AG345" s="303"/>
      <c r="AH345" s="255"/>
      <c r="AI345" s="256" t="s">
        <v>258</v>
      </c>
      <c r="AM345" s="302"/>
      <c r="AN345" s="303"/>
      <c r="AO345" s="255"/>
      <c r="AP345" s="256" t="s">
        <v>258</v>
      </c>
      <c r="AT345" s="302"/>
      <c r="AU345" s="303"/>
      <c r="AV345" s="255"/>
      <c r="AW345" s="256" t="s">
        <v>258</v>
      </c>
      <c r="BA345" s="302"/>
      <c r="BB345" s="303"/>
      <c r="BC345" s="255"/>
      <c r="BD345" s="256" t="s">
        <v>258</v>
      </c>
      <c r="BH345" s="302"/>
      <c r="BI345" s="303"/>
      <c r="BJ345" s="255"/>
      <c r="BK345" s="256" t="s">
        <v>258</v>
      </c>
      <c r="BO345" s="302"/>
      <c r="BP345" s="303"/>
      <c r="BQ345" s="255"/>
      <c r="BR345" s="256" t="s">
        <v>258</v>
      </c>
      <c r="BV345" s="302"/>
      <c r="BW345" s="303"/>
      <c r="BX345" s="255"/>
      <c r="BY345" s="256" t="s">
        <v>258</v>
      </c>
      <c r="CC345" s="302"/>
      <c r="CD345" s="303"/>
      <c r="CE345" s="255"/>
      <c r="CF345" s="256" t="s">
        <v>258</v>
      </c>
      <c r="CJ345" s="302"/>
      <c r="CK345" s="303"/>
      <c r="CL345" s="255"/>
      <c r="CM345" s="256" t="s">
        <v>258</v>
      </c>
      <c r="CQ345" s="302"/>
      <c r="CR345" s="303"/>
      <c r="CS345" s="255"/>
      <c r="CT345" s="256" t="s">
        <v>258</v>
      </c>
      <c r="CX345" s="302"/>
      <c r="CY345" s="303"/>
      <c r="CZ345" s="255"/>
      <c r="DA345" s="256" t="s">
        <v>258</v>
      </c>
      <c r="DE345" s="302"/>
      <c r="DF345" s="303"/>
      <c r="DG345" s="255"/>
      <c r="DH345" s="256" t="s">
        <v>258</v>
      </c>
      <c r="DL345" s="302"/>
      <c r="DM345" s="303"/>
      <c r="DN345" s="255"/>
      <c r="DO345" s="256" t="s">
        <v>258</v>
      </c>
      <c r="DS345" s="302"/>
      <c r="DT345" s="303"/>
      <c r="DU345" s="255"/>
      <c r="DV345" s="256" t="s">
        <v>258</v>
      </c>
      <c r="DZ345" s="302"/>
      <c r="EA345" s="303"/>
      <c r="EB345" s="255"/>
      <c r="EC345" s="256" t="s">
        <v>258</v>
      </c>
      <c r="EG345" s="302"/>
      <c r="EH345" s="303"/>
      <c r="EI345" s="255"/>
      <c r="EJ345" s="256" t="s">
        <v>258</v>
      </c>
      <c r="EN345" s="302"/>
      <c r="EO345" s="303"/>
      <c r="EP345" s="255"/>
      <c r="EQ345" s="256" t="s">
        <v>258</v>
      </c>
      <c r="EU345" s="302"/>
      <c r="EV345" s="303"/>
      <c r="EW345" s="255"/>
      <c r="EX345" s="256" t="s">
        <v>258</v>
      </c>
      <c r="FB345" s="302"/>
      <c r="FC345" s="303"/>
      <c r="FD345" s="255"/>
      <c r="FE345" s="256" t="s">
        <v>258</v>
      </c>
      <c r="FI345" s="302"/>
      <c r="FJ345" s="303"/>
      <c r="FK345" s="255"/>
      <c r="FL345" s="256" t="s">
        <v>258</v>
      </c>
      <c r="FP345" s="302"/>
      <c r="FQ345" s="303"/>
      <c r="FR345" s="255"/>
      <c r="FS345" s="256" t="s">
        <v>258</v>
      </c>
      <c r="FW345" s="302"/>
      <c r="FX345" s="303"/>
      <c r="FY345" s="255"/>
      <c r="FZ345" s="256" t="s">
        <v>258</v>
      </c>
      <c r="GD345" s="302"/>
      <c r="GE345" s="303"/>
      <c r="GF345" s="255"/>
      <c r="GG345" s="256" t="s">
        <v>258</v>
      </c>
      <c r="GK345" s="302"/>
      <c r="GL345" s="303"/>
      <c r="GM345" s="255"/>
      <c r="GN345" s="256" t="s">
        <v>258</v>
      </c>
      <c r="GR345" s="302"/>
      <c r="GS345" s="303"/>
      <c r="GT345" s="255"/>
      <c r="GU345" s="256" t="s">
        <v>258</v>
      </c>
      <c r="GY345" s="302"/>
      <c r="GZ345" s="303"/>
      <c r="HA345" s="255"/>
      <c r="HB345" s="256" t="s">
        <v>258</v>
      </c>
      <c r="HF345" s="302"/>
      <c r="HG345" s="303"/>
      <c r="HH345" s="255"/>
      <c r="HI345" s="256" t="s">
        <v>258</v>
      </c>
      <c r="HM345" s="302"/>
      <c r="HN345" s="303"/>
      <c r="HO345" s="255"/>
      <c r="HP345" s="256" t="s">
        <v>258</v>
      </c>
      <c r="HT345" s="302"/>
      <c r="HU345" s="303"/>
      <c r="HV345" s="255"/>
      <c r="HW345" s="256" t="s">
        <v>258</v>
      </c>
      <c r="IA345" s="302"/>
      <c r="IB345" s="303"/>
      <c r="IC345" s="255"/>
      <c r="ID345" s="256" t="s">
        <v>258</v>
      </c>
      <c r="IH345" s="302"/>
      <c r="II345" s="303"/>
      <c r="IJ345" s="255"/>
      <c r="IK345" s="256" t="s">
        <v>258</v>
      </c>
      <c r="IO345" s="302"/>
      <c r="IP345" s="303"/>
      <c r="IQ345" s="255"/>
      <c r="IR345" s="256" t="s">
        <v>258</v>
      </c>
      <c r="IV345" s="302"/>
    </row>
    <row r="346" spans="4:256" s="306" customFormat="1" ht="15">
      <c r="D346" s="302"/>
      <c r="E346" s="303"/>
      <c r="F346" s="255"/>
      <c r="G346" s="256" t="s">
        <v>258</v>
      </c>
      <c r="K346" s="302"/>
      <c r="L346" s="303"/>
      <c r="M346" s="255"/>
      <c r="N346" s="256"/>
      <c r="R346" s="302"/>
      <c r="S346" s="303"/>
      <c r="T346" s="255"/>
      <c r="U346" s="256"/>
      <c r="Y346" s="302"/>
      <c r="Z346" s="303"/>
      <c r="AA346" s="255"/>
      <c r="AB346" s="256"/>
      <c r="AF346" s="302"/>
      <c r="AG346" s="303"/>
      <c r="AH346" s="255"/>
      <c r="AI346" s="256"/>
      <c r="AM346" s="302"/>
      <c r="AN346" s="303"/>
      <c r="AO346" s="255"/>
      <c r="AP346" s="256"/>
      <c r="AT346" s="302"/>
      <c r="AU346" s="303"/>
      <c r="AV346" s="255"/>
      <c r="AW346" s="256"/>
      <c r="BA346" s="302"/>
      <c r="BB346" s="303"/>
      <c r="BC346" s="255"/>
      <c r="BD346" s="256"/>
      <c r="BH346" s="302"/>
      <c r="BI346" s="303"/>
      <c r="BJ346" s="255"/>
      <c r="BK346" s="256"/>
      <c r="BO346" s="302"/>
      <c r="BP346" s="303"/>
      <c r="BQ346" s="255"/>
      <c r="BR346" s="256"/>
      <c r="BV346" s="302"/>
      <c r="BW346" s="303"/>
      <c r="BX346" s="255"/>
      <c r="BY346" s="256"/>
      <c r="CC346" s="302"/>
      <c r="CD346" s="303"/>
      <c r="CE346" s="255"/>
      <c r="CF346" s="256"/>
      <c r="CJ346" s="302"/>
      <c r="CK346" s="303"/>
      <c r="CL346" s="255"/>
      <c r="CM346" s="256"/>
      <c r="CQ346" s="302"/>
      <c r="CR346" s="303"/>
      <c r="CS346" s="255"/>
      <c r="CT346" s="256"/>
      <c r="CX346" s="302"/>
      <c r="CY346" s="303"/>
      <c r="CZ346" s="255"/>
      <c r="DA346" s="256"/>
      <c r="DE346" s="302"/>
      <c r="DF346" s="303"/>
      <c r="DG346" s="255"/>
      <c r="DH346" s="256"/>
      <c r="DL346" s="302"/>
      <c r="DM346" s="303"/>
      <c r="DN346" s="255"/>
      <c r="DO346" s="256"/>
      <c r="DS346" s="302"/>
      <c r="DT346" s="303"/>
      <c r="DU346" s="255"/>
      <c r="DV346" s="256"/>
      <c r="DZ346" s="302"/>
      <c r="EA346" s="303"/>
      <c r="EB346" s="255"/>
      <c r="EC346" s="256"/>
      <c r="EG346" s="302"/>
      <c r="EH346" s="303"/>
      <c r="EI346" s="255"/>
      <c r="EJ346" s="256"/>
      <c r="EN346" s="302"/>
      <c r="EO346" s="303"/>
      <c r="EP346" s="255"/>
      <c r="EQ346" s="256"/>
      <c r="EU346" s="302"/>
      <c r="EV346" s="303"/>
      <c r="EW346" s="255"/>
      <c r="EX346" s="256"/>
      <c r="FB346" s="302"/>
      <c r="FC346" s="303"/>
      <c r="FD346" s="255"/>
      <c r="FE346" s="256"/>
      <c r="FI346" s="302"/>
      <c r="FJ346" s="303"/>
      <c r="FK346" s="255"/>
      <c r="FL346" s="256"/>
      <c r="FP346" s="302"/>
      <c r="FQ346" s="303"/>
      <c r="FR346" s="255"/>
      <c r="FS346" s="256"/>
      <c r="FW346" s="302"/>
      <c r="FX346" s="303"/>
      <c r="FY346" s="255"/>
      <c r="FZ346" s="256"/>
      <c r="GD346" s="302"/>
      <c r="GE346" s="303"/>
      <c r="GF346" s="255"/>
      <c r="GG346" s="256"/>
      <c r="GK346" s="302"/>
      <c r="GL346" s="303"/>
      <c r="GM346" s="255"/>
      <c r="GN346" s="256"/>
      <c r="GR346" s="302"/>
      <c r="GS346" s="303"/>
      <c r="GT346" s="255"/>
      <c r="GU346" s="256"/>
      <c r="GY346" s="302"/>
      <c r="GZ346" s="303"/>
      <c r="HA346" s="255"/>
      <c r="HB346" s="256"/>
      <c r="HF346" s="302"/>
      <c r="HG346" s="303"/>
      <c r="HH346" s="255"/>
      <c r="HI346" s="256"/>
      <c r="HM346" s="302"/>
      <c r="HN346" s="303"/>
      <c r="HO346" s="255"/>
      <c r="HP346" s="256"/>
      <c r="HT346" s="302"/>
      <c r="HU346" s="303"/>
      <c r="HV346" s="255"/>
      <c r="HW346" s="256"/>
      <c r="IA346" s="302"/>
      <c r="IB346" s="303"/>
      <c r="IC346" s="255"/>
      <c r="ID346" s="256"/>
      <c r="IH346" s="302"/>
      <c r="II346" s="303"/>
      <c r="IJ346" s="255"/>
      <c r="IK346" s="256"/>
      <c r="IO346" s="302"/>
      <c r="IP346" s="303"/>
      <c r="IQ346" s="255"/>
      <c r="IR346" s="256"/>
      <c r="IV346" s="302"/>
    </row>
    <row r="347" spans="1:7" ht="15">
      <c r="A347" s="188"/>
      <c r="B347" s="188"/>
      <c r="C347" s="188">
        <v>4120</v>
      </c>
      <c r="D347" s="17" t="s">
        <v>272</v>
      </c>
      <c r="E347" s="189">
        <v>2588</v>
      </c>
      <c r="F347" s="290">
        <v>2541</v>
      </c>
      <c r="G347" s="20">
        <f>(F347/E347)*100</f>
        <v>98.1839258114374</v>
      </c>
    </row>
    <row r="348" spans="1:7" ht="15">
      <c r="A348" s="188"/>
      <c r="B348" s="188"/>
      <c r="C348" s="188">
        <v>4170</v>
      </c>
      <c r="D348" s="17" t="s">
        <v>274</v>
      </c>
      <c r="E348" s="189">
        <v>11100</v>
      </c>
      <c r="F348" s="290">
        <v>10850</v>
      </c>
      <c r="G348" s="20">
        <f>(F348/E348)*100</f>
        <v>97.74774774774775</v>
      </c>
    </row>
    <row r="349" spans="1:7" ht="15">
      <c r="A349" s="188"/>
      <c r="B349" s="188"/>
      <c r="C349" s="188">
        <v>4210</v>
      </c>
      <c r="D349" s="17" t="s">
        <v>247</v>
      </c>
      <c r="E349" s="189">
        <v>99500</v>
      </c>
      <c r="F349" s="290">
        <v>99228</v>
      </c>
      <c r="G349" s="20">
        <f>(F349/E349)*100</f>
        <v>99.72663316582914</v>
      </c>
    </row>
    <row r="350" spans="1:7" ht="15">
      <c r="A350" s="188"/>
      <c r="B350" s="188"/>
      <c r="C350" s="188">
        <v>4260</v>
      </c>
      <c r="D350" s="17" t="s">
        <v>343</v>
      </c>
      <c r="E350" s="189">
        <v>420</v>
      </c>
      <c r="F350" s="290">
        <v>129</v>
      </c>
      <c r="G350" s="20">
        <f>(F350/E350)*100</f>
        <v>30.714285714285715</v>
      </c>
    </row>
    <row r="351" spans="1:7" ht="15">
      <c r="A351" s="188"/>
      <c r="B351" s="188"/>
      <c r="C351" s="188">
        <v>4270</v>
      </c>
      <c r="D351" s="17" t="s">
        <v>250</v>
      </c>
      <c r="E351" s="189">
        <v>85027</v>
      </c>
      <c r="F351" s="290">
        <v>36409</v>
      </c>
      <c r="G351" s="20">
        <f>(F351/E351)*100</f>
        <v>42.820515836146164</v>
      </c>
    </row>
    <row r="352" spans="1:7" ht="15">
      <c r="A352" s="188"/>
      <c r="B352" s="188"/>
      <c r="C352" s="188">
        <v>4280</v>
      </c>
      <c r="D352" s="17" t="s">
        <v>320</v>
      </c>
      <c r="E352" s="189">
        <v>450</v>
      </c>
      <c r="F352" s="290">
        <v>420</v>
      </c>
      <c r="G352" s="20">
        <f>(F352/E352)*100</f>
        <v>93.33333333333333</v>
      </c>
    </row>
    <row r="353" spans="1:7" ht="15">
      <c r="A353" s="188"/>
      <c r="B353" s="188"/>
      <c r="C353" s="188">
        <v>4300</v>
      </c>
      <c r="D353" s="17" t="s">
        <v>239</v>
      </c>
      <c r="E353" s="189">
        <v>450000</v>
      </c>
      <c r="F353" s="290">
        <v>449925</v>
      </c>
      <c r="G353" s="20">
        <f>(F353/E353)*100</f>
        <v>99.98333333333333</v>
      </c>
    </row>
    <row r="354" spans="1:7" ht="15">
      <c r="A354" s="188"/>
      <c r="B354" s="188"/>
      <c r="C354" s="188">
        <v>4360</v>
      </c>
      <c r="D354" s="17" t="s">
        <v>344</v>
      </c>
      <c r="E354" s="189">
        <v>1500</v>
      </c>
      <c r="F354" s="290">
        <v>1292</v>
      </c>
      <c r="G354" s="20">
        <f>(F354/E354)*100</f>
        <v>86.13333333333333</v>
      </c>
    </row>
    <row r="355" spans="1:7" ht="15">
      <c r="A355" s="188"/>
      <c r="B355" s="188"/>
      <c r="C355" s="188">
        <v>4410</v>
      </c>
      <c r="D355" s="17" t="s">
        <v>345</v>
      </c>
      <c r="E355" s="189">
        <v>213</v>
      </c>
      <c r="F355" s="290">
        <v>0</v>
      </c>
      <c r="G355" s="20">
        <f>(F355/E355)*100</f>
        <v>0</v>
      </c>
    </row>
    <row r="356" spans="1:7" ht="15">
      <c r="A356" s="188"/>
      <c r="B356" s="188"/>
      <c r="C356" s="188">
        <v>4430</v>
      </c>
      <c r="D356" s="17" t="s">
        <v>283</v>
      </c>
      <c r="E356" s="189">
        <v>11500</v>
      </c>
      <c r="F356" s="290">
        <v>4631</v>
      </c>
      <c r="G356" s="20">
        <f>(F356/E356)*100</f>
        <v>40.2695652173913</v>
      </c>
    </row>
    <row r="357" spans="1:7" ht="15">
      <c r="A357" s="188"/>
      <c r="B357" s="188"/>
      <c r="C357" s="188">
        <v>4440</v>
      </c>
      <c r="D357" s="17" t="s">
        <v>284</v>
      </c>
      <c r="E357" s="189">
        <v>2300</v>
      </c>
      <c r="F357" s="290">
        <v>2300</v>
      </c>
      <c r="G357" s="20">
        <f>(F357/E357)*100</f>
        <v>100</v>
      </c>
    </row>
    <row r="358" spans="1:7" ht="15">
      <c r="A358" s="188"/>
      <c r="B358" s="188"/>
      <c r="C358" s="188">
        <v>4740</v>
      </c>
      <c r="D358" s="17" t="s">
        <v>346</v>
      </c>
      <c r="E358" s="189">
        <v>300</v>
      </c>
      <c r="F358" s="290">
        <v>0</v>
      </c>
      <c r="G358" s="20">
        <f>(F358/E358)*100</f>
        <v>0</v>
      </c>
    </row>
    <row r="359" spans="1:7" ht="21.75" customHeight="1">
      <c r="A359" s="188"/>
      <c r="B359" s="17" t="s">
        <v>80</v>
      </c>
      <c r="C359" s="289">
        <v>4750</v>
      </c>
      <c r="D359" s="17" t="s">
        <v>289</v>
      </c>
      <c r="E359" s="189">
        <v>2500</v>
      </c>
      <c r="F359" s="290">
        <v>1519</v>
      </c>
      <c r="G359" s="20">
        <f>(F359/E359)*100</f>
        <v>60.760000000000005</v>
      </c>
    </row>
    <row r="360" spans="1:7" ht="15">
      <c r="A360" s="188"/>
      <c r="B360" s="320">
        <v>80114</v>
      </c>
      <c r="C360" s="289"/>
      <c r="D360" s="291" t="s">
        <v>167</v>
      </c>
      <c r="E360" s="286">
        <v>166264</v>
      </c>
      <c r="F360" s="287">
        <f>SUM(F361:F373)</f>
        <v>166230</v>
      </c>
      <c r="G360" s="20">
        <f>(F360/E360)*100</f>
        <v>99.97955059423568</v>
      </c>
    </row>
    <row r="361" spans="1:7" ht="15">
      <c r="A361" s="188"/>
      <c r="B361" s="17"/>
      <c r="C361" s="289">
        <v>4010</v>
      </c>
      <c r="D361" s="17" t="s">
        <v>317</v>
      </c>
      <c r="E361" s="189">
        <v>100350</v>
      </c>
      <c r="F361" s="290">
        <v>100350</v>
      </c>
      <c r="G361" s="20">
        <f>(F361/E361)*100</f>
        <v>100</v>
      </c>
    </row>
    <row r="362" spans="1:7" ht="15">
      <c r="A362" s="188"/>
      <c r="B362" s="17"/>
      <c r="C362" s="289">
        <v>4040</v>
      </c>
      <c r="D362" s="17" t="s">
        <v>347</v>
      </c>
      <c r="E362" s="189">
        <v>30785</v>
      </c>
      <c r="F362" s="290">
        <v>30784</v>
      </c>
      <c r="G362" s="20">
        <f>(F362/E362)*100</f>
        <v>99.99675166477179</v>
      </c>
    </row>
    <row r="363" spans="1:7" ht="15">
      <c r="A363" s="188"/>
      <c r="B363" s="17"/>
      <c r="C363" s="289">
        <v>4110</v>
      </c>
      <c r="D363" s="17" t="s">
        <v>348</v>
      </c>
      <c r="E363" s="189">
        <v>18716</v>
      </c>
      <c r="F363" s="290">
        <v>18715</v>
      </c>
      <c r="G363" s="20">
        <f>(F363/E363)*100</f>
        <v>99.99465697798675</v>
      </c>
    </row>
    <row r="364" spans="1:7" ht="15">
      <c r="A364" s="188"/>
      <c r="B364" s="17"/>
      <c r="C364" s="289">
        <v>4120</v>
      </c>
      <c r="D364" s="17" t="s">
        <v>349</v>
      </c>
      <c r="E364" s="189">
        <v>3227</v>
      </c>
      <c r="F364" s="290">
        <v>3217</v>
      </c>
      <c r="G364" s="20">
        <f>(F364/E364)*100</f>
        <v>99.6901146575767</v>
      </c>
    </row>
    <row r="365" spans="1:7" ht="15">
      <c r="A365" s="188"/>
      <c r="B365" s="17"/>
      <c r="C365" s="289">
        <v>4210</v>
      </c>
      <c r="D365" s="17" t="s">
        <v>294</v>
      </c>
      <c r="E365" s="189">
        <v>5118</v>
      </c>
      <c r="F365" s="290">
        <v>5118</v>
      </c>
      <c r="G365" s="20">
        <f>(F365/E365)*100</f>
        <v>100</v>
      </c>
    </row>
    <row r="366" spans="1:7" ht="15">
      <c r="A366" s="188"/>
      <c r="B366" s="17"/>
      <c r="C366" s="289">
        <v>4260</v>
      </c>
      <c r="D366" s="17" t="s">
        <v>343</v>
      </c>
      <c r="E366" s="189">
        <v>3034</v>
      </c>
      <c r="F366" s="290">
        <v>3034</v>
      </c>
      <c r="G366" s="20">
        <f>(F366/E366)*100</f>
        <v>100</v>
      </c>
    </row>
    <row r="367" spans="1:7" ht="15">
      <c r="A367" s="188"/>
      <c r="B367" s="17"/>
      <c r="C367" s="289">
        <v>4300</v>
      </c>
      <c r="D367" s="17" t="s">
        <v>241</v>
      </c>
      <c r="E367" s="189">
        <v>1087</v>
      </c>
      <c r="F367" s="290">
        <v>1086</v>
      </c>
      <c r="G367" s="20">
        <f>(F367/E367)*100</f>
        <v>99.90800367985281</v>
      </c>
    </row>
    <row r="368" spans="1:7" ht="15">
      <c r="A368" s="188"/>
      <c r="B368" s="17"/>
      <c r="C368" s="289">
        <v>4350</v>
      </c>
      <c r="D368" s="17" t="s">
        <v>350</v>
      </c>
      <c r="E368" s="189">
        <v>189</v>
      </c>
      <c r="F368" s="290">
        <v>188</v>
      </c>
      <c r="G368" s="20">
        <f>(F368/E368)*100</f>
        <v>99.47089947089947</v>
      </c>
    </row>
    <row r="369" spans="1:7" ht="15">
      <c r="A369" s="188"/>
      <c r="B369" s="17"/>
      <c r="C369" s="289">
        <v>4360</v>
      </c>
      <c r="D369" s="17" t="s">
        <v>351</v>
      </c>
      <c r="E369" s="189">
        <v>400</v>
      </c>
      <c r="F369" s="290">
        <v>382</v>
      </c>
      <c r="G369" s="20">
        <f>(F369/E369)*100</f>
        <v>95.5</v>
      </c>
    </row>
    <row r="370" spans="1:7" ht="15">
      <c r="A370" s="188"/>
      <c r="B370" s="17"/>
      <c r="C370" s="289">
        <v>4370</v>
      </c>
      <c r="D370" s="17" t="s">
        <v>352</v>
      </c>
      <c r="E370" s="189">
        <v>1525</v>
      </c>
      <c r="F370" s="290">
        <v>1525</v>
      </c>
      <c r="G370" s="20">
        <f>(F370/E370)*100</f>
        <v>100</v>
      </c>
    </row>
    <row r="371" spans="1:7" ht="15">
      <c r="A371" s="188"/>
      <c r="B371" s="17"/>
      <c r="C371" s="289">
        <v>4410</v>
      </c>
      <c r="D371" s="17" t="s">
        <v>345</v>
      </c>
      <c r="E371" s="189">
        <v>828</v>
      </c>
      <c r="F371" s="290">
        <v>827</v>
      </c>
      <c r="G371" s="20">
        <f>(F371/E371)*100</f>
        <v>99.8792270531401</v>
      </c>
    </row>
    <row r="372" spans="1:7" ht="15">
      <c r="A372" s="188"/>
      <c r="B372" s="17"/>
      <c r="C372" s="289">
        <v>4740</v>
      </c>
      <c r="D372" s="17" t="s">
        <v>346</v>
      </c>
      <c r="E372" s="189">
        <v>725</v>
      </c>
      <c r="F372" s="290">
        <v>724</v>
      </c>
      <c r="G372" s="20">
        <f>(F372/E372)*100</f>
        <v>99.86206896551724</v>
      </c>
    </row>
    <row r="373" spans="1:7" ht="15">
      <c r="A373" s="188"/>
      <c r="B373" s="17"/>
      <c r="C373" s="289">
        <v>4750</v>
      </c>
      <c r="D373" s="17" t="s">
        <v>353</v>
      </c>
      <c r="E373" s="189">
        <v>280</v>
      </c>
      <c r="F373" s="290">
        <v>280</v>
      </c>
      <c r="G373" s="20">
        <f>(F373/E373)*100</f>
        <v>100</v>
      </c>
    </row>
    <row r="374" spans="1:7" ht="15">
      <c r="A374" s="292"/>
      <c r="B374" s="284">
        <v>80146</v>
      </c>
      <c r="C374" s="284"/>
      <c r="D374" s="291" t="s">
        <v>354</v>
      </c>
      <c r="E374" s="286">
        <v>24188</v>
      </c>
      <c r="F374" s="287">
        <v>24186</v>
      </c>
      <c r="G374" s="20">
        <f>(F374/E374)*100</f>
        <v>99.99173143707624</v>
      </c>
    </row>
    <row r="375" spans="1:7" ht="15">
      <c r="A375" s="326"/>
      <c r="B375" s="188"/>
      <c r="C375" s="188">
        <v>2510</v>
      </c>
      <c r="D375" s="17" t="s">
        <v>355</v>
      </c>
      <c r="E375" s="189">
        <f>SUM(E376+E377)</f>
        <v>5720</v>
      </c>
      <c r="F375" s="290">
        <f>SUM(F376+F377)</f>
        <v>5720</v>
      </c>
      <c r="G375" s="20">
        <f>(F375/E375)*100</f>
        <v>100</v>
      </c>
    </row>
    <row r="376" spans="1:7" ht="15">
      <c r="A376" s="326"/>
      <c r="B376" s="188"/>
      <c r="C376" s="188"/>
      <c r="D376" s="17" t="s">
        <v>356</v>
      </c>
      <c r="E376" s="189">
        <v>4380</v>
      </c>
      <c r="F376" s="290">
        <v>4380</v>
      </c>
      <c r="G376" s="20">
        <f>(F376/E376)*100</f>
        <v>100</v>
      </c>
    </row>
    <row r="377" spans="1:7" ht="15">
      <c r="A377" s="326"/>
      <c r="B377" s="188"/>
      <c r="C377" s="188"/>
      <c r="D377" s="17" t="s">
        <v>357</v>
      </c>
      <c r="E377" s="189">
        <v>1340</v>
      </c>
      <c r="F377" s="290">
        <v>1340</v>
      </c>
      <c r="G377" s="20">
        <f>(F377/E377)*100</f>
        <v>100</v>
      </c>
    </row>
    <row r="378" spans="1:7" ht="15">
      <c r="A378" s="326"/>
      <c r="B378" s="188"/>
      <c r="C378" s="188">
        <v>4210</v>
      </c>
      <c r="D378" s="17" t="s">
        <v>294</v>
      </c>
      <c r="E378" s="189">
        <f>SUM(E379+E380)</f>
        <v>2788</v>
      </c>
      <c r="F378" s="290">
        <f>SUM(F379+F380)</f>
        <v>2787</v>
      </c>
      <c r="G378" s="20">
        <f>(F378/E378)*100</f>
        <v>99.96413199426112</v>
      </c>
    </row>
    <row r="379" spans="1:7" ht="15">
      <c r="A379" s="326"/>
      <c r="B379" s="188"/>
      <c r="C379" s="188"/>
      <c r="D379" s="17" t="s">
        <v>160</v>
      </c>
      <c r="E379" s="189">
        <v>2668</v>
      </c>
      <c r="F379" s="290">
        <v>2668</v>
      </c>
      <c r="G379" s="20">
        <f>(F379/E379)*100</f>
        <v>100</v>
      </c>
    </row>
    <row r="380" spans="1:7" ht="15">
      <c r="A380" s="326"/>
      <c r="B380" s="188"/>
      <c r="C380" s="188"/>
      <c r="D380" s="17" t="s">
        <v>151</v>
      </c>
      <c r="E380" s="189">
        <v>120</v>
      </c>
      <c r="F380" s="290">
        <v>119</v>
      </c>
      <c r="G380" s="20">
        <f>(F380/E380)*100</f>
        <v>99.16666666666667</v>
      </c>
    </row>
    <row r="381" spans="1:7" ht="15">
      <c r="A381" s="326"/>
      <c r="B381" s="188"/>
      <c r="C381" s="188">
        <v>4240</v>
      </c>
      <c r="D381" s="17" t="s">
        <v>358</v>
      </c>
      <c r="E381" s="189">
        <v>582</v>
      </c>
      <c r="F381" s="290">
        <v>582</v>
      </c>
      <c r="G381" s="20">
        <f>(F381/E381)*100</f>
        <v>100</v>
      </c>
    </row>
    <row r="382" spans="1:7" ht="15">
      <c r="A382" s="326"/>
      <c r="B382" s="188"/>
      <c r="C382" s="188"/>
      <c r="D382" s="321" t="s">
        <v>159</v>
      </c>
      <c r="E382" s="189">
        <v>582</v>
      </c>
      <c r="F382" s="290">
        <v>582</v>
      </c>
      <c r="G382" s="20">
        <f>(F382/E382)*100</f>
        <v>100</v>
      </c>
    </row>
    <row r="383" spans="1:7" ht="15">
      <c r="A383" s="326"/>
      <c r="B383" s="188"/>
      <c r="C383" s="188">
        <v>4300</v>
      </c>
      <c r="D383" s="17" t="s">
        <v>241</v>
      </c>
      <c r="E383" s="189">
        <f>SUM(E384:E389)</f>
        <v>10616</v>
      </c>
      <c r="F383" s="290">
        <v>10616</v>
      </c>
      <c r="G383" s="20">
        <f>(F383/E383)*100</f>
        <v>100</v>
      </c>
    </row>
    <row r="384" spans="1:7" ht="15">
      <c r="A384" s="326"/>
      <c r="B384" s="188"/>
      <c r="C384" s="188"/>
      <c r="D384" s="321" t="s">
        <v>149</v>
      </c>
      <c r="E384" s="189">
        <v>3432</v>
      </c>
      <c r="F384" s="290">
        <v>3432</v>
      </c>
      <c r="G384" s="20">
        <f>(F384/E384)*100</f>
        <v>100</v>
      </c>
    </row>
    <row r="385" spans="1:7" ht="15">
      <c r="A385" s="326"/>
      <c r="B385" s="188"/>
      <c r="C385" s="188"/>
      <c r="D385" s="321" t="s">
        <v>150</v>
      </c>
      <c r="E385" s="189">
        <v>544</v>
      </c>
      <c r="F385" s="290">
        <v>544</v>
      </c>
      <c r="G385" s="20">
        <f>(F385/E385)*100</f>
        <v>100</v>
      </c>
    </row>
    <row r="386" spans="1:7" ht="15">
      <c r="A386" s="326"/>
      <c r="B386" s="188"/>
      <c r="C386" s="188"/>
      <c r="D386" s="321" t="s">
        <v>151</v>
      </c>
      <c r="E386" s="189">
        <v>220</v>
      </c>
      <c r="F386" s="290">
        <v>220</v>
      </c>
      <c r="G386" s="20">
        <f>(F386/E386)*100</f>
        <v>100</v>
      </c>
    </row>
    <row r="387" spans="1:7" ht="15">
      <c r="A387" s="326"/>
      <c r="B387" s="188"/>
      <c r="C387" s="188"/>
      <c r="D387" s="321" t="s">
        <v>159</v>
      </c>
      <c r="E387" s="189">
        <v>5612</v>
      </c>
      <c r="F387" s="290">
        <v>5612</v>
      </c>
      <c r="G387" s="20">
        <f>(F387/E387)*100</f>
        <v>100</v>
      </c>
    </row>
    <row r="388" spans="1:7" ht="15">
      <c r="A388" s="326"/>
      <c r="B388" s="188"/>
      <c r="C388" s="188"/>
      <c r="D388" s="321" t="s">
        <v>160</v>
      </c>
      <c r="E388" s="189">
        <v>708</v>
      </c>
      <c r="F388" s="290">
        <v>708</v>
      </c>
      <c r="G388" s="20">
        <f>(F388/E388)*100</f>
        <v>100</v>
      </c>
    </row>
    <row r="389" spans="1:7" ht="15">
      <c r="A389" s="326"/>
      <c r="B389" s="188"/>
      <c r="C389" s="188"/>
      <c r="D389" s="321" t="s">
        <v>161</v>
      </c>
      <c r="E389" s="189">
        <v>100</v>
      </c>
      <c r="F389" s="290">
        <v>100</v>
      </c>
      <c r="G389" s="20">
        <f>(F389/E389)*100</f>
        <v>100</v>
      </c>
    </row>
    <row r="390" spans="1:7" ht="15">
      <c r="A390" s="326"/>
      <c r="B390" s="188"/>
      <c r="C390" s="188">
        <v>4410</v>
      </c>
      <c r="D390" s="17" t="s">
        <v>265</v>
      </c>
      <c r="E390" s="189">
        <f>SUM(E391:E399)</f>
        <v>4032</v>
      </c>
      <c r="F390" s="290">
        <v>4031</v>
      </c>
      <c r="G390" s="20">
        <f>(F390/E390)*100</f>
        <v>99.9751984126984</v>
      </c>
    </row>
    <row r="391" spans="1:7" ht="15">
      <c r="A391" s="326"/>
      <c r="B391" s="188"/>
      <c r="C391" s="188"/>
      <c r="D391" s="321" t="s">
        <v>149</v>
      </c>
      <c r="E391" s="189">
        <v>1597</v>
      </c>
      <c r="F391" s="290">
        <v>1597</v>
      </c>
      <c r="G391" s="20">
        <f>(F391/E391)*100</f>
        <v>100</v>
      </c>
    </row>
    <row r="392" spans="1:7" ht="15">
      <c r="A392" s="326"/>
      <c r="B392" s="188"/>
      <c r="C392" s="188"/>
      <c r="D392" s="321" t="s">
        <v>150</v>
      </c>
      <c r="E392" s="189">
        <v>343</v>
      </c>
      <c r="F392" s="290">
        <v>342</v>
      </c>
      <c r="G392" s="20">
        <f>(F392/E392)*100</f>
        <v>99.70845481049562</v>
      </c>
    </row>
    <row r="393" spans="1:7" ht="15">
      <c r="A393" s="326"/>
      <c r="B393" s="188"/>
      <c r="C393" s="188"/>
      <c r="D393" s="321" t="s">
        <v>151</v>
      </c>
      <c r="E393" s="189">
        <v>52</v>
      </c>
      <c r="F393" s="290">
        <v>51</v>
      </c>
      <c r="G393" s="20">
        <f>(F393/E393)*100</f>
        <v>98.07692307692307</v>
      </c>
    </row>
    <row r="394" spans="1:7" ht="15">
      <c r="A394" s="326"/>
      <c r="B394" s="188"/>
      <c r="C394" s="188"/>
      <c r="D394" s="321" t="s">
        <v>159</v>
      </c>
      <c r="E394" s="189">
        <v>946</v>
      </c>
      <c r="F394" s="290">
        <v>946</v>
      </c>
      <c r="G394" s="20">
        <f>(F394/E394)*100</f>
        <v>100</v>
      </c>
    </row>
    <row r="395" spans="1:5" ht="15">
      <c r="A395" s="327"/>
      <c r="B395" s="306"/>
      <c r="C395" s="306"/>
      <c r="D395" s="322"/>
      <c r="E395" s="303"/>
    </row>
    <row r="396" spans="1:5" ht="15">
      <c r="A396" s="327"/>
      <c r="B396" s="306"/>
      <c r="C396" s="306"/>
      <c r="D396" s="322"/>
      <c r="E396" s="303"/>
    </row>
    <row r="397" spans="1:7" ht="15">
      <c r="A397"/>
      <c r="B397"/>
      <c r="C397"/>
      <c r="D397"/>
      <c r="E397"/>
      <c r="F397"/>
      <c r="G397" t="s">
        <v>258</v>
      </c>
    </row>
    <row r="398" spans="1:7" ht="15">
      <c r="A398" s="326"/>
      <c r="B398" s="188"/>
      <c r="C398" s="188"/>
      <c r="D398" s="321" t="s">
        <v>160</v>
      </c>
      <c r="E398" s="189">
        <v>826</v>
      </c>
      <c r="F398" s="290">
        <v>826</v>
      </c>
      <c r="G398" s="20">
        <f>(F398/E398)*100</f>
        <v>100</v>
      </c>
    </row>
    <row r="399" spans="1:7" ht="15">
      <c r="A399" s="326"/>
      <c r="B399" s="188"/>
      <c r="C399" s="188"/>
      <c r="D399" s="321" t="s">
        <v>161</v>
      </c>
      <c r="E399" s="189">
        <v>268</v>
      </c>
      <c r="F399" s="290">
        <v>268</v>
      </c>
      <c r="G399" s="20">
        <f>(F399/E399)*100</f>
        <v>100</v>
      </c>
    </row>
    <row r="400" spans="1:7" ht="15">
      <c r="A400" s="326"/>
      <c r="B400" s="188"/>
      <c r="C400" s="188">
        <v>4700</v>
      </c>
      <c r="D400" s="321" t="s">
        <v>359</v>
      </c>
      <c r="E400" s="189">
        <v>450</v>
      </c>
      <c r="F400" s="290">
        <v>450</v>
      </c>
      <c r="G400" s="20">
        <f>(F400/E400)*100</f>
        <v>100</v>
      </c>
    </row>
    <row r="401" spans="1:7" ht="15">
      <c r="A401" s="326"/>
      <c r="B401" s="188"/>
      <c r="C401" s="188"/>
      <c r="D401" s="321" t="s">
        <v>160</v>
      </c>
      <c r="E401" s="189">
        <v>450</v>
      </c>
      <c r="F401" s="290">
        <v>450</v>
      </c>
      <c r="G401" s="20">
        <f>(F401/E401)*100</f>
        <v>100</v>
      </c>
    </row>
    <row r="402" spans="1:7" ht="15">
      <c r="A402" s="311">
        <v>801</v>
      </c>
      <c r="B402" s="311">
        <v>80148</v>
      </c>
      <c r="C402" s="311"/>
      <c r="D402" s="328" t="s">
        <v>169</v>
      </c>
      <c r="E402" s="329">
        <f>SUM(E403+E408+E413+E418+E423+E428+E433+E438+E440+E442+E449+E451+E456+E458+E462+E465)</f>
        <v>912753</v>
      </c>
      <c r="F402" s="287">
        <f>SUM(F403+F408+F413+F418+F423+F428+F433+F438+F440+F442+F449+F451+F456+F458+F462+F465)</f>
        <v>912751</v>
      </c>
      <c r="G402" s="20">
        <f>(F402/E402)*100</f>
        <v>99.99978088267034</v>
      </c>
    </row>
    <row r="403" spans="1:7" ht="15">
      <c r="A403" s="188"/>
      <c r="B403" s="188"/>
      <c r="C403" s="188">
        <v>3020</v>
      </c>
      <c r="D403" s="17" t="s">
        <v>360</v>
      </c>
      <c r="E403" s="189">
        <v>1067</v>
      </c>
      <c r="F403" s="290">
        <v>1067</v>
      </c>
      <c r="G403" s="20">
        <f>(F403/E403)*100</f>
        <v>100</v>
      </c>
    </row>
    <row r="404" spans="1:7" ht="15">
      <c r="A404" s="188"/>
      <c r="B404" s="16"/>
      <c r="C404" s="16"/>
      <c r="D404" s="321" t="s">
        <v>149</v>
      </c>
      <c r="E404" s="189">
        <v>118</v>
      </c>
      <c r="F404" s="290">
        <v>118</v>
      </c>
      <c r="G404" s="20">
        <f>(F404/E404)*100</f>
        <v>100</v>
      </c>
    </row>
    <row r="405" spans="1:7" ht="15">
      <c r="A405" s="188"/>
      <c r="B405" s="16"/>
      <c r="C405" s="16"/>
      <c r="D405" s="321" t="s">
        <v>151</v>
      </c>
      <c r="E405" s="189">
        <v>130</v>
      </c>
      <c r="F405" s="290">
        <v>130</v>
      </c>
      <c r="G405" s="20">
        <f>(F405/E405)*100</f>
        <v>100</v>
      </c>
    </row>
    <row r="406" spans="1:7" ht="15">
      <c r="A406" s="188"/>
      <c r="B406" s="16"/>
      <c r="C406" s="16"/>
      <c r="D406" s="321" t="s">
        <v>159</v>
      </c>
      <c r="E406" s="189">
        <v>15</v>
      </c>
      <c r="F406" s="290">
        <v>15</v>
      </c>
      <c r="G406" s="20">
        <f>(F406/E406)*100</f>
        <v>100</v>
      </c>
    </row>
    <row r="407" spans="1:7" ht="15">
      <c r="A407" s="188"/>
      <c r="B407" s="16"/>
      <c r="C407" s="16"/>
      <c r="D407" s="321" t="s">
        <v>160</v>
      </c>
      <c r="E407" s="189">
        <v>804</v>
      </c>
      <c r="F407" s="290">
        <v>804</v>
      </c>
      <c r="G407" s="20">
        <f>(F407/E407)*100</f>
        <v>100</v>
      </c>
    </row>
    <row r="408" spans="1:7" ht="15">
      <c r="A408" s="188"/>
      <c r="B408" s="188"/>
      <c r="C408" s="188">
        <v>4010</v>
      </c>
      <c r="D408" s="17" t="s">
        <v>269</v>
      </c>
      <c r="E408" s="189">
        <v>355528</v>
      </c>
      <c r="F408" s="290">
        <v>355528</v>
      </c>
      <c r="G408" s="20">
        <f>(F408/E408)*100</f>
        <v>100</v>
      </c>
    </row>
    <row r="409" spans="1:7" ht="15">
      <c r="A409" s="188"/>
      <c r="B409" s="16"/>
      <c r="C409" s="16"/>
      <c r="D409" s="321" t="s">
        <v>149</v>
      </c>
      <c r="E409" s="189">
        <v>110799</v>
      </c>
      <c r="F409" s="290">
        <v>110799</v>
      </c>
      <c r="G409" s="20">
        <f>(F409/E409)*100</f>
        <v>100</v>
      </c>
    </row>
    <row r="410" spans="1:7" ht="15">
      <c r="A410" s="188"/>
      <c r="B410" s="16"/>
      <c r="C410" s="16"/>
      <c r="D410" s="321" t="s">
        <v>151</v>
      </c>
      <c r="E410" s="189">
        <v>15004</v>
      </c>
      <c r="F410" s="290">
        <v>15004</v>
      </c>
      <c r="G410" s="20">
        <f>(F410/E410)*100</f>
        <v>100</v>
      </c>
    </row>
    <row r="411" spans="1:7" ht="15">
      <c r="A411" s="188"/>
      <c r="B411" s="16"/>
      <c r="C411" s="16"/>
      <c r="D411" s="321" t="s">
        <v>159</v>
      </c>
      <c r="E411" s="189">
        <v>67884</v>
      </c>
      <c r="F411" s="290">
        <v>67884</v>
      </c>
      <c r="G411" s="20">
        <f>(F411/E411)*100</f>
        <v>100</v>
      </c>
    </row>
    <row r="412" spans="1:7" ht="15">
      <c r="A412" s="188"/>
      <c r="B412" s="16"/>
      <c r="C412" s="16"/>
      <c r="D412" s="321" t="s">
        <v>160</v>
      </c>
      <c r="E412" s="189">
        <v>161841</v>
      </c>
      <c r="F412" s="290">
        <v>161841</v>
      </c>
      <c r="G412" s="20">
        <f>(F412/E412)*100</f>
        <v>100</v>
      </c>
    </row>
    <row r="413" spans="1:7" ht="15">
      <c r="A413" s="188"/>
      <c r="B413" s="188"/>
      <c r="C413" s="188">
        <v>4040</v>
      </c>
      <c r="D413" s="17" t="s">
        <v>270</v>
      </c>
      <c r="E413" s="189">
        <v>20651</v>
      </c>
      <c r="F413" s="290">
        <v>20649</v>
      </c>
      <c r="G413" s="20">
        <f>(F413/E413)*100</f>
        <v>99.99031523897148</v>
      </c>
    </row>
    <row r="414" spans="1:7" ht="15">
      <c r="A414" s="188"/>
      <c r="B414" s="16"/>
      <c r="C414" s="16"/>
      <c r="D414" s="321" t="s">
        <v>149</v>
      </c>
      <c r="E414" s="189">
        <v>4184</v>
      </c>
      <c r="F414" s="290">
        <v>4183</v>
      </c>
      <c r="G414" s="20">
        <f>(F414/E414)*100</f>
        <v>99.97609942638623</v>
      </c>
    </row>
    <row r="415" spans="1:7" ht="15">
      <c r="A415" s="188"/>
      <c r="B415" s="16"/>
      <c r="C415" s="16"/>
      <c r="D415" s="321" t="s">
        <v>151</v>
      </c>
      <c r="E415" s="189">
        <v>1032</v>
      </c>
      <c r="F415" s="290">
        <v>1032</v>
      </c>
      <c r="G415" s="20">
        <f>(F415/E415)*100</f>
        <v>100</v>
      </c>
    </row>
    <row r="416" spans="1:7" ht="15">
      <c r="A416" s="188"/>
      <c r="B416" s="16"/>
      <c r="C416" s="16"/>
      <c r="D416" s="321" t="s">
        <v>159</v>
      </c>
      <c r="E416" s="189">
        <v>4743</v>
      </c>
      <c r="F416" s="290">
        <v>4742</v>
      </c>
      <c r="G416" s="20">
        <f>(F416/E416)*100</f>
        <v>99.97891629770189</v>
      </c>
    </row>
    <row r="417" spans="1:7" ht="15">
      <c r="A417" s="188"/>
      <c r="B417" s="16"/>
      <c r="C417" s="16"/>
      <c r="D417" s="321" t="s">
        <v>160</v>
      </c>
      <c r="E417" s="189">
        <v>10692</v>
      </c>
      <c r="F417" s="290">
        <v>10692</v>
      </c>
      <c r="G417" s="20">
        <f>(F417/E417)*100</f>
        <v>100</v>
      </c>
    </row>
    <row r="418" spans="1:7" ht="15">
      <c r="A418" s="188"/>
      <c r="B418" s="188"/>
      <c r="C418" s="188">
        <v>4110</v>
      </c>
      <c r="D418" s="17" t="s">
        <v>271</v>
      </c>
      <c r="E418" s="189">
        <v>52024</v>
      </c>
      <c r="F418" s="290">
        <v>52023</v>
      </c>
      <c r="G418" s="20">
        <f>(F418/E418)*100</f>
        <v>99.99807781024143</v>
      </c>
    </row>
    <row r="419" spans="1:7" ht="15">
      <c r="A419" s="188"/>
      <c r="B419" s="16"/>
      <c r="C419" s="16"/>
      <c r="D419" s="321" t="s">
        <v>149</v>
      </c>
      <c r="E419" s="189">
        <v>14704</v>
      </c>
      <c r="F419" s="290">
        <v>14704</v>
      </c>
      <c r="G419" s="20">
        <f>(F419/E419)*100</f>
        <v>100</v>
      </c>
    </row>
    <row r="420" spans="1:7" ht="15">
      <c r="A420" s="188"/>
      <c r="B420" s="16"/>
      <c r="C420" s="16"/>
      <c r="D420" s="321" t="s">
        <v>151</v>
      </c>
      <c r="E420" s="189">
        <v>2272</v>
      </c>
      <c r="F420" s="290">
        <v>2272</v>
      </c>
      <c r="G420" s="20">
        <f>(F420/E420)*100</f>
        <v>100</v>
      </c>
    </row>
    <row r="421" spans="1:7" ht="15">
      <c r="A421" s="188"/>
      <c r="B421" s="16"/>
      <c r="C421" s="16"/>
      <c r="D421" s="321" t="s">
        <v>159</v>
      </c>
      <c r="E421" s="189">
        <v>10047</v>
      </c>
      <c r="F421" s="290">
        <v>10046</v>
      </c>
      <c r="G421" s="20">
        <f>(F421/E421)*100</f>
        <v>99.99004678013337</v>
      </c>
    </row>
    <row r="422" spans="1:7" ht="15">
      <c r="A422" s="188"/>
      <c r="B422" s="16"/>
      <c r="C422" s="16"/>
      <c r="D422" s="321" t="s">
        <v>160</v>
      </c>
      <c r="E422" s="189">
        <v>25001</v>
      </c>
      <c r="F422" s="290">
        <v>25001</v>
      </c>
      <c r="G422" s="20">
        <f>(F422/E422)*100</f>
        <v>100</v>
      </c>
    </row>
    <row r="423" spans="1:7" ht="15">
      <c r="A423" s="188"/>
      <c r="B423" s="188"/>
      <c r="C423" s="188">
        <v>4120</v>
      </c>
      <c r="D423" s="17" t="s">
        <v>272</v>
      </c>
      <c r="E423" s="189">
        <v>8820</v>
      </c>
      <c r="F423" s="290">
        <v>8820</v>
      </c>
      <c r="G423" s="20">
        <f>(F423/E423)*100</f>
        <v>100</v>
      </c>
    </row>
    <row r="424" spans="1:7" ht="15">
      <c r="A424" s="188"/>
      <c r="B424" s="16"/>
      <c r="C424" s="16"/>
      <c r="D424" s="321" t="s">
        <v>149</v>
      </c>
      <c r="E424" s="189">
        <v>2621</v>
      </c>
      <c r="F424" s="290">
        <v>2622</v>
      </c>
      <c r="G424" s="20">
        <f>(F424/E424)*100</f>
        <v>100.03815337657383</v>
      </c>
    </row>
    <row r="425" spans="1:7" ht="15">
      <c r="A425" s="188"/>
      <c r="B425" s="16"/>
      <c r="C425" s="16"/>
      <c r="D425" s="321" t="s">
        <v>151</v>
      </c>
      <c r="E425" s="189">
        <v>404</v>
      </c>
      <c r="F425" s="290">
        <v>403</v>
      </c>
      <c r="G425" s="20">
        <f>(F425/E425)*100</f>
        <v>99.75247524752476</v>
      </c>
    </row>
    <row r="426" spans="1:7" ht="15">
      <c r="A426" s="188"/>
      <c r="B426" s="16"/>
      <c r="C426" s="16"/>
      <c r="D426" s="321" t="s">
        <v>159</v>
      </c>
      <c r="E426" s="189">
        <v>1696</v>
      </c>
      <c r="F426" s="290">
        <v>1695</v>
      </c>
      <c r="G426" s="20">
        <f>(F426/E426)*100</f>
        <v>99.94103773584906</v>
      </c>
    </row>
    <row r="427" spans="1:7" ht="15">
      <c r="A427" s="188"/>
      <c r="B427" s="16"/>
      <c r="C427" s="16"/>
      <c r="D427" s="321" t="s">
        <v>160</v>
      </c>
      <c r="E427" s="189">
        <v>4099</v>
      </c>
      <c r="F427" s="290">
        <v>4100</v>
      </c>
      <c r="G427" s="20">
        <f>(F427/E427)*100</f>
        <v>100.0243961941937</v>
      </c>
    </row>
    <row r="428" spans="1:7" ht="15">
      <c r="A428" s="188"/>
      <c r="B428" s="188"/>
      <c r="C428" s="188">
        <v>4210</v>
      </c>
      <c r="D428" s="17" t="s">
        <v>247</v>
      </c>
      <c r="E428" s="189">
        <v>80111</v>
      </c>
      <c r="F428" s="290">
        <v>80112</v>
      </c>
      <c r="G428" s="20">
        <f>(F428/E428)*100</f>
        <v>100.00124826802812</v>
      </c>
    </row>
    <row r="429" spans="1:7" ht="15">
      <c r="A429" s="188"/>
      <c r="B429" s="16"/>
      <c r="C429" s="16"/>
      <c r="D429" s="321" t="s">
        <v>149</v>
      </c>
      <c r="E429" s="189">
        <v>22670</v>
      </c>
      <c r="F429" s="290">
        <v>22670</v>
      </c>
      <c r="G429" s="20">
        <f>(F429/E429)*100</f>
        <v>100</v>
      </c>
    </row>
    <row r="430" spans="1:7" ht="15">
      <c r="A430" s="188"/>
      <c r="B430" s="16"/>
      <c r="C430" s="16"/>
      <c r="D430" s="321" t="s">
        <v>151</v>
      </c>
      <c r="E430" s="189">
        <v>13852</v>
      </c>
      <c r="F430" s="290">
        <v>13853</v>
      </c>
      <c r="G430" s="20">
        <f>(F430/E430)*100</f>
        <v>100.00721917412648</v>
      </c>
    </row>
    <row r="431" spans="1:7" ht="15">
      <c r="A431" s="188"/>
      <c r="B431" s="16"/>
      <c r="C431" s="16"/>
      <c r="D431" s="321" t="s">
        <v>159</v>
      </c>
      <c r="E431" s="189">
        <v>11725</v>
      </c>
      <c r="F431" s="290">
        <v>11725</v>
      </c>
      <c r="G431" s="20">
        <f>(F431/E431)*100</f>
        <v>100</v>
      </c>
    </row>
    <row r="432" spans="1:7" ht="15">
      <c r="A432" s="188"/>
      <c r="B432" s="16"/>
      <c r="C432" s="16"/>
      <c r="D432" s="321" t="s">
        <v>160</v>
      </c>
      <c r="E432" s="189">
        <v>31864</v>
      </c>
      <c r="F432" s="290">
        <v>31864</v>
      </c>
      <c r="G432" s="20">
        <f>(F432/E432)*100</f>
        <v>100</v>
      </c>
    </row>
    <row r="433" spans="1:7" ht="15">
      <c r="A433" s="188"/>
      <c r="B433" s="188"/>
      <c r="C433" s="188">
        <v>4220</v>
      </c>
      <c r="D433" s="17" t="s">
        <v>361</v>
      </c>
      <c r="E433" s="189">
        <v>366278</v>
      </c>
      <c r="F433" s="290">
        <v>366277</v>
      </c>
      <c r="G433" s="20">
        <f>(F433/E433)*100</f>
        <v>99.99972698332961</v>
      </c>
    </row>
    <row r="434" spans="1:7" ht="15">
      <c r="A434" s="188"/>
      <c r="B434" s="16"/>
      <c r="C434" s="16"/>
      <c r="D434" s="321" t="s">
        <v>149</v>
      </c>
      <c r="E434" s="189">
        <v>84461</v>
      </c>
      <c r="F434" s="290">
        <v>84460</v>
      </c>
      <c r="G434" s="20">
        <f>(F434/E434)*100</f>
        <v>99.99881602159577</v>
      </c>
    </row>
    <row r="435" spans="1:7" ht="15">
      <c r="A435" s="188"/>
      <c r="B435" s="16"/>
      <c r="C435" s="16"/>
      <c r="D435" s="321" t="s">
        <v>151</v>
      </c>
      <c r="E435" s="189">
        <v>28403</v>
      </c>
      <c r="F435" s="290">
        <v>28403</v>
      </c>
      <c r="G435" s="20">
        <f>(F435/E435)*100</f>
        <v>100</v>
      </c>
    </row>
    <row r="436" spans="1:7" ht="15">
      <c r="A436" s="188"/>
      <c r="B436" s="16"/>
      <c r="C436" s="16"/>
      <c r="D436" s="321" t="s">
        <v>159</v>
      </c>
      <c r="E436" s="189">
        <v>70270</v>
      </c>
      <c r="F436" s="290">
        <v>70270</v>
      </c>
      <c r="G436" s="20">
        <f>(F436/E436)*100</f>
        <v>100</v>
      </c>
    </row>
    <row r="437" spans="1:7" ht="15">
      <c r="A437" s="188"/>
      <c r="B437" s="16"/>
      <c r="C437" s="16"/>
      <c r="D437" s="321" t="s">
        <v>160</v>
      </c>
      <c r="E437" s="189">
        <v>183144</v>
      </c>
      <c r="F437" s="290">
        <v>183144</v>
      </c>
      <c r="G437" s="20">
        <f>(F437/E437)*100</f>
        <v>100</v>
      </c>
    </row>
    <row r="438" spans="1:7" ht="15">
      <c r="A438" s="188"/>
      <c r="B438" s="188"/>
      <c r="C438" s="188">
        <v>4270</v>
      </c>
      <c r="D438" s="17" t="s">
        <v>250</v>
      </c>
      <c r="E438" s="189">
        <v>420</v>
      </c>
      <c r="F438" s="290">
        <v>420</v>
      </c>
      <c r="G438" s="20">
        <f>(F438/E438)*100</f>
        <v>100</v>
      </c>
    </row>
    <row r="439" spans="1:7" ht="15">
      <c r="A439" s="188"/>
      <c r="B439" s="16"/>
      <c r="C439" s="16"/>
      <c r="D439" s="321" t="s">
        <v>160</v>
      </c>
      <c r="E439" s="189">
        <v>420</v>
      </c>
      <c r="F439" s="290">
        <v>420</v>
      </c>
      <c r="G439" s="20">
        <f>(F439/E439)*100</f>
        <v>100</v>
      </c>
    </row>
    <row r="440" spans="1:7" ht="15">
      <c r="A440" s="188"/>
      <c r="B440" s="188"/>
      <c r="C440" s="188">
        <v>4280</v>
      </c>
      <c r="D440" s="17" t="s">
        <v>320</v>
      </c>
      <c r="E440" s="189">
        <f>SUM(E441:E441)</f>
        <v>350</v>
      </c>
      <c r="F440" s="290">
        <v>350</v>
      </c>
      <c r="G440" s="20">
        <f>(F440/E440)*100</f>
        <v>100</v>
      </c>
    </row>
    <row r="441" spans="1:7" ht="15">
      <c r="A441" s="188"/>
      <c r="B441" s="16"/>
      <c r="C441" s="16"/>
      <c r="D441" s="321" t="s">
        <v>160</v>
      </c>
      <c r="E441" s="189">
        <v>350</v>
      </c>
      <c r="F441" s="290">
        <v>350</v>
      </c>
      <c r="G441" s="20">
        <f>(F441/E441)*100</f>
        <v>100</v>
      </c>
    </row>
    <row r="442" spans="1:7" ht="15">
      <c r="A442" s="188"/>
      <c r="B442" s="188"/>
      <c r="C442" s="188">
        <v>4300</v>
      </c>
      <c r="D442" s="17" t="s">
        <v>239</v>
      </c>
      <c r="E442" s="189">
        <f>SUM(E443:E446)</f>
        <v>2547</v>
      </c>
      <c r="F442" s="290">
        <v>2548</v>
      </c>
      <c r="G442" s="20">
        <f>(F442/E442)*100</f>
        <v>100.0392618767177</v>
      </c>
    </row>
    <row r="443" spans="1:7" ht="15">
      <c r="A443" s="188"/>
      <c r="B443" s="16"/>
      <c r="C443" s="16"/>
      <c r="D443" s="321" t="s">
        <v>149</v>
      </c>
      <c r="E443" s="189">
        <v>604</v>
      </c>
      <c r="F443" s="290">
        <v>604</v>
      </c>
      <c r="G443" s="20">
        <f>(F443/E443)*100</f>
        <v>100</v>
      </c>
    </row>
    <row r="444" spans="1:7" ht="15">
      <c r="A444" s="188"/>
      <c r="B444" s="16"/>
      <c r="C444" s="16"/>
      <c r="D444" s="321" t="s">
        <v>151</v>
      </c>
      <c r="E444" s="189">
        <v>280</v>
      </c>
      <c r="F444" s="290">
        <v>281</v>
      </c>
      <c r="G444" s="20">
        <f>(F444/E444)*100</f>
        <v>100.35714285714286</v>
      </c>
    </row>
    <row r="445" spans="1:7" ht="15">
      <c r="A445" s="188"/>
      <c r="B445" s="16"/>
      <c r="C445" s="16"/>
      <c r="D445" s="321" t="s">
        <v>159</v>
      </c>
      <c r="E445" s="189">
        <v>109</v>
      </c>
      <c r="F445" s="290">
        <v>109</v>
      </c>
      <c r="G445" s="20">
        <f>(F445/E445)*100</f>
        <v>100</v>
      </c>
    </row>
    <row r="446" spans="1:7" ht="15">
      <c r="A446" s="188"/>
      <c r="B446" s="16"/>
      <c r="C446" s="16"/>
      <c r="D446" s="321" t="s">
        <v>160</v>
      </c>
      <c r="E446" s="189">
        <v>1554</v>
      </c>
      <c r="F446" s="290">
        <v>1554</v>
      </c>
      <c r="G446" s="20">
        <f>(F446/E446)*100</f>
        <v>100</v>
      </c>
    </row>
    <row r="447" spans="1:5" ht="15">
      <c r="A447" s="327"/>
      <c r="B447" s="306"/>
      <c r="C447" s="306"/>
      <c r="D447" s="322"/>
      <c r="E447" s="303"/>
    </row>
    <row r="448" spans="1:7" ht="15">
      <c r="A448" s="327"/>
      <c r="B448" s="306"/>
      <c r="C448" s="306"/>
      <c r="D448" s="322"/>
      <c r="E448" s="303"/>
      <c r="G448" s="256" t="s">
        <v>258</v>
      </c>
    </row>
    <row r="449" spans="1:7" ht="15">
      <c r="A449" s="188"/>
      <c r="B449" s="16"/>
      <c r="C449" s="16" t="s">
        <v>362</v>
      </c>
      <c r="D449" s="321" t="s">
        <v>345</v>
      </c>
      <c r="E449" s="189">
        <v>53</v>
      </c>
      <c r="F449" s="290">
        <v>53</v>
      </c>
      <c r="G449" s="20">
        <f>(F449/E449)*100</f>
        <v>100</v>
      </c>
    </row>
    <row r="450" spans="1:7" ht="15">
      <c r="A450" s="188"/>
      <c r="B450" s="16"/>
      <c r="C450" s="16"/>
      <c r="D450" s="321" t="s">
        <v>160</v>
      </c>
      <c r="E450" s="189">
        <v>53</v>
      </c>
      <c r="F450" s="290">
        <v>53</v>
      </c>
      <c r="G450" s="20">
        <f>(F450/E450)*100</f>
        <v>100</v>
      </c>
    </row>
    <row r="451" spans="1:7" ht="15">
      <c r="A451" s="188"/>
      <c r="B451" s="188"/>
      <c r="C451" s="188">
        <v>4440</v>
      </c>
      <c r="D451" s="17" t="s">
        <v>363</v>
      </c>
      <c r="E451" s="189">
        <f>SUM(E452:E455)</f>
        <v>13370</v>
      </c>
      <c r="F451" s="290">
        <v>13370</v>
      </c>
      <c r="G451" s="20">
        <f>(F451/E451)*100</f>
        <v>100</v>
      </c>
    </row>
    <row r="452" spans="1:7" ht="15">
      <c r="A452" s="188"/>
      <c r="B452" s="16"/>
      <c r="C452" s="16"/>
      <c r="D452" s="321" t="s">
        <v>149</v>
      </c>
      <c r="E452" s="189">
        <v>3626</v>
      </c>
      <c r="F452" s="290">
        <v>3626</v>
      </c>
      <c r="G452" s="20">
        <f>(F452/E452)*100</f>
        <v>100</v>
      </c>
    </row>
    <row r="453" spans="1:7" ht="15">
      <c r="A453" s="188"/>
      <c r="B453" s="16"/>
      <c r="C453" s="16"/>
      <c r="D453" s="321" t="s">
        <v>151</v>
      </c>
      <c r="E453" s="189">
        <v>678</v>
      </c>
      <c r="F453" s="290">
        <v>678</v>
      </c>
      <c r="G453" s="20">
        <f>(F453/E453)*100</f>
        <v>100</v>
      </c>
    </row>
    <row r="454" spans="1:7" ht="15">
      <c r="A454" s="188"/>
      <c r="B454" s="16"/>
      <c r="C454" s="16"/>
      <c r="D454" s="321" t="s">
        <v>159</v>
      </c>
      <c r="E454" s="189">
        <v>2720</v>
      </c>
      <c r="F454" s="290">
        <v>2720</v>
      </c>
      <c r="G454" s="20">
        <f>(F454/E454)*100</f>
        <v>100</v>
      </c>
    </row>
    <row r="455" spans="1:7" ht="15">
      <c r="A455" s="188"/>
      <c r="B455" s="16"/>
      <c r="C455" s="16"/>
      <c r="D455" s="321" t="s">
        <v>160</v>
      </c>
      <c r="E455" s="189">
        <v>6346</v>
      </c>
      <c r="F455" s="290">
        <v>6346</v>
      </c>
      <c r="G455" s="20">
        <f>(F455/E455)*100</f>
        <v>100</v>
      </c>
    </row>
    <row r="456" spans="1:7" ht="15">
      <c r="A456" s="188"/>
      <c r="B456" s="16"/>
      <c r="C456" s="16" t="s">
        <v>364</v>
      </c>
      <c r="D456" s="321" t="s">
        <v>359</v>
      </c>
      <c r="E456" s="189">
        <v>195</v>
      </c>
      <c r="F456" s="290">
        <v>195</v>
      </c>
      <c r="G456" s="20">
        <f>(F456/E456)*100</f>
        <v>100</v>
      </c>
    </row>
    <row r="457" spans="1:7" ht="15">
      <c r="A457" s="188"/>
      <c r="B457" s="16"/>
      <c r="C457" s="16"/>
      <c r="D457" s="321" t="s">
        <v>160</v>
      </c>
      <c r="E457" s="189">
        <v>195</v>
      </c>
      <c r="F457" s="290">
        <v>195</v>
      </c>
      <c r="G457" s="20">
        <f>(F457/E457)*100</f>
        <v>100</v>
      </c>
    </row>
    <row r="458" spans="1:7" ht="15">
      <c r="A458" s="188"/>
      <c r="B458" s="188"/>
      <c r="C458" s="188">
        <v>4740</v>
      </c>
      <c r="D458" s="17" t="s">
        <v>338</v>
      </c>
      <c r="E458" s="189">
        <f>SUM(E459:E461)</f>
        <v>331</v>
      </c>
      <c r="F458" s="290">
        <v>331</v>
      </c>
      <c r="G458" s="20">
        <f>(F458/E458)*100</f>
        <v>100</v>
      </c>
    </row>
    <row r="459" spans="1:7" ht="15">
      <c r="A459" s="188"/>
      <c r="B459" s="16"/>
      <c r="C459" s="16"/>
      <c r="D459" s="321" t="s">
        <v>151</v>
      </c>
      <c r="E459" s="189">
        <v>140</v>
      </c>
      <c r="F459" s="290">
        <v>140</v>
      </c>
      <c r="G459" s="20">
        <f>(F459/E459)*100</f>
        <v>100</v>
      </c>
    </row>
    <row r="460" spans="1:7" ht="15">
      <c r="A460" s="188"/>
      <c r="B460" s="16"/>
      <c r="C460" s="16"/>
      <c r="D460" s="321" t="s">
        <v>159</v>
      </c>
      <c r="E460" s="189">
        <v>61</v>
      </c>
      <c r="F460" s="290">
        <v>61</v>
      </c>
      <c r="G460" s="20">
        <f>(F460/E460)*100</f>
        <v>100</v>
      </c>
    </row>
    <row r="461" spans="1:7" ht="15">
      <c r="A461" s="188"/>
      <c r="B461" s="16"/>
      <c r="C461" s="16"/>
      <c r="D461" s="321" t="s">
        <v>160</v>
      </c>
      <c r="E461" s="189">
        <v>130</v>
      </c>
      <c r="F461" s="290">
        <v>130</v>
      </c>
      <c r="G461" s="20">
        <f>(F461/E461)*100</f>
        <v>100</v>
      </c>
    </row>
    <row r="462" spans="1:7" ht="15">
      <c r="A462" s="188"/>
      <c r="B462" s="188"/>
      <c r="C462" s="188">
        <v>4750</v>
      </c>
      <c r="D462" s="17" t="s">
        <v>289</v>
      </c>
      <c r="E462" s="189">
        <f>SUM(E463:E464)</f>
        <v>1277</v>
      </c>
      <c r="F462" s="290">
        <v>1277</v>
      </c>
      <c r="G462" s="20">
        <f>(F462/E462)*100</f>
        <v>100</v>
      </c>
    </row>
    <row r="463" spans="1:7" ht="15">
      <c r="A463" s="188"/>
      <c r="B463" s="16"/>
      <c r="C463" s="16"/>
      <c r="D463" s="321" t="s">
        <v>151</v>
      </c>
      <c r="E463" s="189">
        <v>647</v>
      </c>
      <c r="F463" s="290">
        <v>647</v>
      </c>
      <c r="G463" s="20">
        <f>(F463/E463)*100</f>
        <v>100</v>
      </c>
    </row>
    <row r="464" spans="1:7" ht="15">
      <c r="A464" s="188"/>
      <c r="B464" s="16"/>
      <c r="C464" s="16"/>
      <c r="D464" s="321" t="s">
        <v>160</v>
      </c>
      <c r="E464" s="189">
        <v>630</v>
      </c>
      <c r="F464" s="290">
        <v>630</v>
      </c>
      <c r="G464" s="20">
        <f>(F464/E464)*100</f>
        <v>100</v>
      </c>
    </row>
    <row r="465" spans="1:7" ht="15">
      <c r="A465" s="188"/>
      <c r="B465" s="188"/>
      <c r="C465" s="188">
        <v>6060</v>
      </c>
      <c r="D465" s="17" t="s">
        <v>365</v>
      </c>
      <c r="E465" s="189">
        <v>9731</v>
      </c>
      <c r="F465" s="290">
        <v>9731</v>
      </c>
      <c r="G465" s="20">
        <f>(F465/E465)*100</f>
        <v>100</v>
      </c>
    </row>
    <row r="466" spans="1:7" ht="15">
      <c r="A466" s="188"/>
      <c r="B466" s="188"/>
      <c r="C466" s="188"/>
      <c r="D466" s="17" t="s">
        <v>315</v>
      </c>
      <c r="E466" s="189">
        <v>5271</v>
      </c>
      <c r="F466" s="290">
        <v>5271</v>
      </c>
      <c r="G466" s="20">
        <f>(F466/E466)*100</f>
        <v>100</v>
      </c>
    </row>
    <row r="467" spans="1:7" ht="15">
      <c r="A467" s="188"/>
      <c r="B467" s="188"/>
      <c r="C467" s="188"/>
      <c r="D467" s="321" t="s">
        <v>159</v>
      </c>
      <c r="E467" s="189">
        <v>4460</v>
      </c>
      <c r="F467" s="290">
        <v>4460</v>
      </c>
      <c r="G467" s="20">
        <f>(F467/E467)*100</f>
        <v>100</v>
      </c>
    </row>
    <row r="468" spans="1:7" ht="15">
      <c r="A468" s="284"/>
      <c r="B468" s="284">
        <v>80195</v>
      </c>
      <c r="C468" s="284"/>
      <c r="D468" s="291" t="s">
        <v>42</v>
      </c>
      <c r="E468" s="286">
        <f>SUM(E469+E472+E474+E477+E479+E473+E475+E476+E478)</f>
        <v>280010</v>
      </c>
      <c r="F468" s="286">
        <f>SUM(F469+F472+F474+F477+F479+F473+F475+F476+F478)</f>
        <v>235532</v>
      </c>
      <c r="G468" s="20">
        <f>(F468/E468)*100</f>
        <v>84.11556730116781</v>
      </c>
    </row>
    <row r="469" spans="1:7" ht="15">
      <c r="A469" s="188"/>
      <c r="B469" s="188"/>
      <c r="C469" s="188">
        <v>2510</v>
      </c>
      <c r="D469" s="17" t="s">
        <v>355</v>
      </c>
      <c r="E469" s="189">
        <v>11190</v>
      </c>
      <c r="F469" s="290">
        <v>11190</v>
      </c>
      <c r="G469" s="20">
        <f>(F469/E469)*100</f>
        <v>100</v>
      </c>
    </row>
    <row r="470" spans="1:7" ht="15">
      <c r="A470" s="188"/>
      <c r="B470" s="188"/>
      <c r="C470" s="188"/>
      <c r="D470" s="17" t="s">
        <v>356</v>
      </c>
      <c r="E470" s="189">
        <v>6030</v>
      </c>
      <c r="F470" s="290">
        <v>6030</v>
      </c>
      <c r="G470" s="20">
        <f>(F470/E470)*100</f>
        <v>100</v>
      </c>
    </row>
    <row r="471" spans="1:7" ht="15">
      <c r="A471" s="188"/>
      <c r="B471" s="188"/>
      <c r="C471" s="188"/>
      <c r="D471" s="17" t="s">
        <v>357</v>
      </c>
      <c r="E471" s="189">
        <v>5160</v>
      </c>
      <c r="F471" s="290">
        <v>5160</v>
      </c>
      <c r="G471" s="20">
        <f>(F471/E471)*100</f>
        <v>100</v>
      </c>
    </row>
    <row r="472" spans="1:7" ht="29.25">
      <c r="A472" s="188"/>
      <c r="B472" s="188"/>
      <c r="C472" s="188">
        <v>2820</v>
      </c>
      <c r="D472" s="17" t="s">
        <v>366</v>
      </c>
      <c r="E472" s="189">
        <v>2900</v>
      </c>
      <c r="F472" s="290">
        <v>2900</v>
      </c>
      <c r="G472" s="20">
        <f>(F472/E472)*100</f>
        <v>100</v>
      </c>
    </row>
    <row r="473" spans="1:7" ht="15">
      <c r="A473" s="188"/>
      <c r="B473" s="188"/>
      <c r="C473" s="188">
        <v>4178</v>
      </c>
      <c r="D473" s="323" t="s">
        <v>367</v>
      </c>
      <c r="E473" s="189">
        <v>3710</v>
      </c>
      <c r="F473" s="189">
        <v>3710</v>
      </c>
      <c r="G473" s="20">
        <f>(F473/E473)*100</f>
        <v>100</v>
      </c>
    </row>
    <row r="474" spans="1:7" ht="15">
      <c r="A474" s="188"/>
      <c r="B474" s="188"/>
      <c r="C474" s="188">
        <v>4210</v>
      </c>
      <c r="D474" s="17" t="s">
        <v>247</v>
      </c>
      <c r="E474" s="189">
        <v>5600</v>
      </c>
      <c r="F474" s="290">
        <v>1928</v>
      </c>
      <c r="G474" s="20">
        <f>(F474/E474)*100</f>
        <v>34.42857142857143</v>
      </c>
    </row>
    <row r="475" spans="1:7" ht="15">
      <c r="A475" s="188"/>
      <c r="B475" s="188"/>
      <c r="C475" s="188">
        <v>4218</v>
      </c>
      <c r="D475" s="323" t="s">
        <v>294</v>
      </c>
      <c r="E475" s="189">
        <v>28073</v>
      </c>
      <c r="F475" s="189">
        <v>9721</v>
      </c>
      <c r="G475" s="20">
        <f>(F475/E475)*100</f>
        <v>34.627578099953695</v>
      </c>
    </row>
    <row r="476" spans="1:7" ht="15">
      <c r="A476" s="188"/>
      <c r="B476" s="188"/>
      <c r="C476" s="188">
        <v>4278</v>
      </c>
      <c r="D476" s="323" t="s">
        <v>368</v>
      </c>
      <c r="E476" s="189">
        <v>1304</v>
      </c>
      <c r="F476" s="189">
        <v>0</v>
      </c>
      <c r="G476" s="20">
        <f>(F476/E476)*100</f>
        <v>0</v>
      </c>
    </row>
    <row r="477" spans="1:7" ht="15">
      <c r="A477" s="188"/>
      <c r="B477" s="188"/>
      <c r="C477" s="188">
        <v>4300</v>
      </c>
      <c r="D477" s="17" t="s">
        <v>241</v>
      </c>
      <c r="E477" s="189">
        <v>118996</v>
      </c>
      <c r="F477" s="290">
        <v>98347</v>
      </c>
      <c r="G477" s="20">
        <f>(F477/E477)*100</f>
        <v>82.6473158761639</v>
      </c>
    </row>
    <row r="478" spans="1:7" ht="15">
      <c r="A478" s="188"/>
      <c r="B478" s="188"/>
      <c r="C478" s="188">
        <v>4308</v>
      </c>
      <c r="D478" s="323" t="s">
        <v>241</v>
      </c>
      <c r="E478" s="189">
        <v>37927</v>
      </c>
      <c r="F478" s="189">
        <v>37926</v>
      </c>
      <c r="G478" s="20">
        <f>(F478/E478)*100</f>
        <v>99.99736335592058</v>
      </c>
    </row>
    <row r="479" spans="1:7" ht="15">
      <c r="A479" s="326"/>
      <c r="B479" s="326"/>
      <c r="C479" s="188">
        <v>4440</v>
      </c>
      <c r="D479" s="17" t="s">
        <v>284</v>
      </c>
      <c r="E479" s="189">
        <v>70310</v>
      </c>
      <c r="F479" s="290">
        <v>69810</v>
      </c>
      <c r="G479" s="20">
        <f>(F479/E479)*100</f>
        <v>99.28886360403925</v>
      </c>
    </row>
    <row r="480" spans="1:7" ht="15">
      <c r="A480" s="326"/>
      <c r="B480" s="326"/>
      <c r="C480" s="188"/>
      <c r="D480" s="17" t="s">
        <v>369</v>
      </c>
      <c r="E480" s="189">
        <v>500</v>
      </c>
      <c r="F480" s="290">
        <v>0</v>
      </c>
      <c r="G480" s="20">
        <f>(F480/E480)*100</f>
        <v>0</v>
      </c>
    </row>
    <row r="481" spans="1:7" ht="15">
      <c r="A481" s="326"/>
      <c r="B481" s="326"/>
      <c r="C481" s="188"/>
      <c r="D481" s="321" t="s">
        <v>149</v>
      </c>
      <c r="E481" s="189">
        <v>24580</v>
      </c>
      <c r="F481" s="290">
        <v>24580</v>
      </c>
      <c r="G481" s="20">
        <f>(F481/E481)*100</f>
        <v>100</v>
      </c>
    </row>
    <row r="482" spans="1:7" ht="15">
      <c r="A482" s="326"/>
      <c r="B482" s="326"/>
      <c r="C482" s="188"/>
      <c r="D482" s="321" t="s">
        <v>150</v>
      </c>
      <c r="E482" s="189">
        <v>10470</v>
      </c>
      <c r="F482" s="290">
        <v>10470</v>
      </c>
      <c r="G482" s="20">
        <f>(F482/E482)*100</f>
        <v>100</v>
      </c>
    </row>
    <row r="483" spans="1:7" ht="15">
      <c r="A483" s="326"/>
      <c r="B483" s="326"/>
      <c r="C483" s="188"/>
      <c r="D483" s="321" t="s">
        <v>151</v>
      </c>
      <c r="E483" s="189">
        <v>6700</v>
      </c>
      <c r="F483" s="290">
        <v>6700</v>
      </c>
      <c r="G483" s="20">
        <f>(F483/E483)*100</f>
        <v>100</v>
      </c>
    </row>
    <row r="484" spans="1:7" ht="15">
      <c r="A484" s="326"/>
      <c r="B484" s="326"/>
      <c r="C484" s="188"/>
      <c r="D484" s="321" t="s">
        <v>159</v>
      </c>
      <c r="E484" s="189">
        <v>21860</v>
      </c>
      <c r="F484" s="290">
        <v>21860</v>
      </c>
      <c r="G484" s="20">
        <f>(F484/E484)*100</f>
        <v>100</v>
      </c>
    </row>
    <row r="485" spans="1:7" ht="15">
      <c r="A485" s="326"/>
      <c r="B485" s="326"/>
      <c r="C485" s="188"/>
      <c r="D485" s="321" t="s">
        <v>160</v>
      </c>
      <c r="E485" s="189">
        <v>6200</v>
      </c>
      <c r="F485" s="290">
        <v>6200</v>
      </c>
      <c r="G485" s="20">
        <f>(F485/E485)*100</f>
        <v>100</v>
      </c>
    </row>
    <row r="486" spans="1:7" ht="15">
      <c r="A486" s="279">
        <v>851</v>
      </c>
      <c r="B486" s="279"/>
      <c r="C486" s="279"/>
      <c r="D486" s="280" t="s">
        <v>370</v>
      </c>
      <c r="E486" s="281">
        <f>SUM(E487+E489+E491+E499)</f>
        <v>341513</v>
      </c>
      <c r="F486" s="282">
        <f>SUM(F487+F489+F491+F499)</f>
        <v>341513</v>
      </c>
      <c r="G486" s="283">
        <f>(F486/E486)*100</f>
        <v>100</v>
      </c>
    </row>
    <row r="487" spans="1:7" ht="15">
      <c r="A487" s="311"/>
      <c r="B487" s="311">
        <v>85111</v>
      </c>
      <c r="C487" s="311"/>
      <c r="D487" s="312" t="s">
        <v>371</v>
      </c>
      <c r="E487" s="329">
        <f>SUM(E488)</f>
        <v>19447</v>
      </c>
      <c r="F487" s="314">
        <f>SUM(F488)</f>
        <v>19447</v>
      </c>
      <c r="G487" s="20">
        <f>(F487/E487)*100</f>
        <v>100</v>
      </c>
    </row>
    <row r="488" spans="1:7" ht="29.25">
      <c r="A488" s="311"/>
      <c r="B488" s="311"/>
      <c r="C488" s="315">
        <v>2320</v>
      </c>
      <c r="D488" s="316" t="s">
        <v>372</v>
      </c>
      <c r="E488" s="330">
        <v>19447</v>
      </c>
      <c r="F488" s="318">
        <v>19447</v>
      </c>
      <c r="G488" s="20">
        <f>(F488/E488)*100</f>
        <v>100</v>
      </c>
    </row>
    <row r="489" spans="1:7" ht="15">
      <c r="A489" s="311"/>
      <c r="B489" s="311">
        <v>85143</v>
      </c>
      <c r="C489" s="315"/>
      <c r="D489" s="312" t="s">
        <v>373</v>
      </c>
      <c r="E489" s="329">
        <f>SUM(F490)</f>
        <v>11000</v>
      </c>
      <c r="F489" s="314">
        <f>SUM(F490)</f>
        <v>11000</v>
      </c>
      <c r="G489" s="20">
        <f>(F489/E489)*100</f>
        <v>100</v>
      </c>
    </row>
    <row r="490" spans="1:7" ht="15">
      <c r="A490" s="311"/>
      <c r="B490" s="311"/>
      <c r="C490" s="315">
        <v>2630</v>
      </c>
      <c r="D490" s="316" t="s">
        <v>374</v>
      </c>
      <c r="E490" s="330">
        <v>11000</v>
      </c>
      <c r="F490" s="318">
        <v>11000</v>
      </c>
      <c r="G490" s="20">
        <f>(F490/E490)*100</f>
        <v>100</v>
      </c>
    </row>
    <row r="491" spans="1:7" ht="15">
      <c r="A491" s="297"/>
      <c r="B491" s="297">
        <v>85153</v>
      </c>
      <c r="C491" s="297"/>
      <c r="D491" s="331" t="s">
        <v>375</v>
      </c>
      <c r="E491" s="293">
        <f>SUM(E492:E498)</f>
        <v>54500</v>
      </c>
      <c r="F491" s="287">
        <f>SUM(F492+F497+F493+F498)</f>
        <v>54500</v>
      </c>
      <c r="G491" s="20">
        <f>(F491/E491)*100</f>
        <v>100</v>
      </c>
    </row>
    <row r="492" spans="1:7" ht="29.25">
      <c r="A492" s="294"/>
      <c r="B492" s="294"/>
      <c r="C492" s="294">
        <v>2820</v>
      </c>
      <c r="D492" s="332" t="s">
        <v>376</v>
      </c>
      <c r="E492" s="189">
        <v>20000</v>
      </c>
      <c r="F492" s="290">
        <v>20000</v>
      </c>
      <c r="G492" s="20">
        <f>(F492/E492)*100</f>
        <v>100</v>
      </c>
    </row>
    <row r="493" spans="1:7" ht="29.25">
      <c r="A493" s="294"/>
      <c r="B493" s="294"/>
      <c r="C493" s="294">
        <v>2830</v>
      </c>
      <c r="D493" s="332" t="s">
        <v>377</v>
      </c>
      <c r="E493" s="189">
        <v>20000</v>
      </c>
      <c r="F493" s="290">
        <v>20000</v>
      </c>
      <c r="G493" s="20">
        <f>(F493/E493)*100</f>
        <v>100</v>
      </c>
    </row>
    <row r="494" spans="1:5" ht="15">
      <c r="A494" s="306"/>
      <c r="B494" s="325"/>
      <c r="C494" s="325"/>
      <c r="D494" s="322"/>
      <c r="E494" s="303"/>
    </row>
    <row r="495" spans="1:5" ht="15">
      <c r="A495" s="306"/>
      <c r="B495" s="325"/>
      <c r="C495" s="325"/>
      <c r="D495" s="322"/>
      <c r="E495" s="303"/>
    </row>
    <row r="496" spans="1:7" ht="15">
      <c r="A496" s="306"/>
      <c r="B496" s="325"/>
      <c r="C496" s="325"/>
      <c r="D496" s="322"/>
      <c r="E496" s="303"/>
      <c r="G496" s="256" t="s">
        <v>258</v>
      </c>
    </row>
    <row r="497" spans="1:7" ht="15">
      <c r="A497" s="294"/>
      <c r="B497" s="294"/>
      <c r="C497" s="294">
        <v>4210</v>
      </c>
      <c r="D497" s="333" t="s">
        <v>247</v>
      </c>
      <c r="E497" s="189">
        <v>1262</v>
      </c>
      <c r="F497" s="290">
        <v>1262</v>
      </c>
      <c r="G497" s="20">
        <f>(F497/E497)*100</f>
        <v>100</v>
      </c>
    </row>
    <row r="498" spans="1:7" ht="15">
      <c r="A498" s="294"/>
      <c r="B498" s="294"/>
      <c r="C498" s="294">
        <v>4300</v>
      </c>
      <c r="D498" s="333" t="s">
        <v>239</v>
      </c>
      <c r="E498" s="189">
        <v>13238</v>
      </c>
      <c r="F498" s="290">
        <v>13238</v>
      </c>
      <c r="G498" s="20">
        <f>(F498/E498)*100</f>
        <v>100</v>
      </c>
    </row>
    <row r="499" spans="1:7" ht="15">
      <c r="A499" s="297"/>
      <c r="B499" s="297">
        <v>85154</v>
      </c>
      <c r="C499" s="297"/>
      <c r="D499" s="331" t="s">
        <v>378</v>
      </c>
      <c r="E499" s="293">
        <f>SUM(E500:E513)</f>
        <v>256566</v>
      </c>
      <c r="F499" s="287">
        <f>SUM(F500:F513)</f>
        <v>256566</v>
      </c>
      <c r="G499" s="20">
        <f>(F499/E499)*100</f>
        <v>100</v>
      </c>
    </row>
    <row r="500" spans="1:7" ht="29.25">
      <c r="A500" s="294"/>
      <c r="B500" s="294"/>
      <c r="C500" s="294">
        <v>2310</v>
      </c>
      <c r="D500" s="333" t="s">
        <v>379</v>
      </c>
      <c r="E500" s="189">
        <v>12880</v>
      </c>
      <c r="F500" s="290">
        <v>12880</v>
      </c>
      <c r="G500" s="20">
        <f>(F500/E500)*100</f>
        <v>100</v>
      </c>
    </row>
    <row r="501" spans="1:7" ht="29.25">
      <c r="A501" s="294"/>
      <c r="B501" s="294"/>
      <c r="C501" s="294">
        <v>2820</v>
      </c>
      <c r="D501" s="332" t="s">
        <v>376</v>
      </c>
      <c r="E501" s="189">
        <v>20000</v>
      </c>
      <c r="F501" s="290">
        <v>20000</v>
      </c>
      <c r="G501" s="20">
        <f>(F501/E501)*100</f>
        <v>100</v>
      </c>
    </row>
    <row r="502" spans="1:7" ht="29.25">
      <c r="A502" s="294"/>
      <c r="B502" s="294"/>
      <c r="C502" s="294">
        <v>2830</v>
      </c>
      <c r="D502" s="332" t="s">
        <v>380</v>
      </c>
      <c r="E502" s="189">
        <v>35000</v>
      </c>
      <c r="F502" s="290">
        <v>35000</v>
      </c>
      <c r="G502" s="20">
        <f>(F502/E502)*100</f>
        <v>100</v>
      </c>
    </row>
    <row r="503" spans="1:7" ht="15">
      <c r="A503" s="294"/>
      <c r="B503" s="294"/>
      <c r="C503" s="294">
        <v>4110</v>
      </c>
      <c r="D503" s="333" t="s">
        <v>271</v>
      </c>
      <c r="E503" s="189">
        <v>5297</v>
      </c>
      <c r="F503" s="290">
        <v>5297</v>
      </c>
      <c r="G503" s="20">
        <f>(F503/E503)*100</f>
        <v>100</v>
      </c>
    </row>
    <row r="504" spans="1:7" ht="15">
      <c r="A504" s="294"/>
      <c r="B504" s="294"/>
      <c r="C504" s="294">
        <v>4120</v>
      </c>
      <c r="D504" s="333" t="s">
        <v>272</v>
      </c>
      <c r="E504" s="189">
        <v>866</v>
      </c>
      <c r="F504" s="290">
        <v>866</v>
      </c>
      <c r="G504" s="20">
        <f>(F504/E504)*100</f>
        <v>100</v>
      </c>
    </row>
    <row r="505" spans="1:7" ht="15">
      <c r="A505" s="294"/>
      <c r="B505" s="294"/>
      <c r="C505" s="294">
        <v>4170</v>
      </c>
      <c r="D505" s="333" t="s">
        <v>274</v>
      </c>
      <c r="E505" s="189">
        <v>63504</v>
      </c>
      <c r="F505" s="290">
        <v>63504</v>
      </c>
      <c r="G505" s="20">
        <f>(F505/E505)*100</f>
        <v>100</v>
      </c>
    </row>
    <row r="506" spans="1:7" ht="15">
      <c r="A506" s="294"/>
      <c r="B506" s="294"/>
      <c r="C506" s="294">
        <v>4210</v>
      </c>
      <c r="D506" s="333" t="s">
        <v>264</v>
      </c>
      <c r="E506" s="189">
        <v>25629</v>
      </c>
      <c r="F506" s="290">
        <v>25629</v>
      </c>
      <c r="G506" s="20">
        <f>(F506/E506)*100</f>
        <v>100</v>
      </c>
    </row>
    <row r="507" spans="1:7" ht="15">
      <c r="A507" s="334"/>
      <c r="B507" s="334"/>
      <c r="C507" s="294">
        <v>4300</v>
      </c>
      <c r="D507" s="333" t="s">
        <v>239</v>
      </c>
      <c r="E507" s="189">
        <v>65742</v>
      </c>
      <c r="F507" s="290">
        <v>65742</v>
      </c>
      <c r="G507" s="20">
        <f>(F507/E507)*100</f>
        <v>100</v>
      </c>
    </row>
    <row r="508" spans="1:7" ht="15">
      <c r="A508" s="334"/>
      <c r="B508" s="334"/>
      <c r="C508" s="294">
        <v>4350</v>
      </c>
      <c r="D508" s="333" t="s">
        <v>278</v>
      </c>
      <c r="E508" s="189">
        <v>779</v>
      </c>
      <c r="F508" s="290">
        <v>779</v>
      </c>
      <c r="G508" s="20">
        <f>(F508/E508)*100</f>
        <v>100</v>
      </c>
    </row>
    <row r="509" spans="1:7" ht="15">
      <c r="A509" s="334"/>
      <c r="B509" s="334"/>
      <c r="C509" s="294">
        <v>4370</v>
      </c>
      <c r="D509" s="295" t="s">
        <v>321</v>
      </c>
      <c r="E509" s="189">
        <v>5451</v>
      </c>
      <c r="F509" s="290">
        <v>5451</v>
      </c>
      <c r="G509" s="20">
        <f>(F509/E509)*100</f>
        <v>100</v>
      </c>
    </row>
    <row r="510" spans="1:7" ht="15">
      <c r="A510" s="334"/>
      <c r="B510" s="334"/>
      <c r="C510" s="294">
        <v>4410</v>
      </c>
      <c r="D510" s="333" t="s">
        <v>265</v>
      </c>
      <c r="E510" s="189">
        <v>1250</v>
      </c>
      <c r="F510" s="290">
        <v>1250</v>
      </c>
      <c r="G510" s="20">
        <f>(F510/E510)*100</f>
        <v>100</v>
      </c>
    </row>
    <row r="511" spans="1:7" ht="15">
      <c r="A511" s="334"/>
      <c r="B511" s="334"/>
      <c r="C511" s="294">
        <v>4430</v>
      </c>
      <c r="D511" s="333" t="s">
        <v>283</v>
      </c>
      <c r="E511" s="189">
        <v>680</v>
      </c>
      <c r="F511" s="290">
        <v>680</v>
      </c>
      <c r="G511" s="20">
        <f>(F511/E511)*100</f>
        <v>100</v>
      </c>
    </row>
    <row r="512" spans="1:7" ht="15">
      <c r="A512" s="334"/>
      <c r="B512" s="334"/>
      <c r="C512" s="294">
        <v>4700</v>
      </c>
      <c r="D512" s="332" t="s">
        <v>381</v>
      </c>
      <c r="E512" s="189">
        <v>1910</v>
      </c>
      <c r="F512" s="290">
        <v>1910</v>
      </c>
      <c r="G512" s="20">
        <f>(F512/E512)*100</f>
        <v>100</v>
      </c>
    </row>
    <row r="513" spans="1:7" ht="15">
      <c r="A513" s="334"/>
      <c r="B513" s="334"/>
      <c r="C513" s="294">
        <v>6060</v>
      </c>
      <c r="D513" s="332" t="s">
        <v>252</v>
      </c>
      <c r="E513" s="189">
        <v>17578</v>
      </c>
      <c r="F513" s="290">
        <v>17578</v>
      </c>
      <c r="G513" s="20">
        <f>(F513/E513)*100</f>
        <v>100</v>
      </c>
    </row>
    <row r="514" spans="1:7" ht="15">
      <c r="A514" s="279">
        <v>852</v>
      </c>
      <c r="B514" s="279"/>
      <c r="C514" s="279"/>
      <c r="D514" s="280" t="s">
        <v>218</v>
      </c>
      <c r="E514" s="281">
        <f>E523+E526+E533+E560+E573+E515</f>
        <v>2965707</v>
      </c>
      <c r="F514" s="281">
        <f>F523+F526+F533+F560+F573+F515</f>
        <v>2946289</v>
      </c>
      <c r="G514" s="283">
        <f>(F514/E514)*100</f>
        <v>99.34524887320292</v>
      </c>
    </row>
    <row r="515" spans="1:256" s="305" customFormat="1" ht="29.25">
      <c r="A515" s="292"/>
      <c r="B515" s="284">
        <v>85212</v>
      </c>
      <c r="C515" s="284"/>
      <c r="D515" s="335" t="s">
        <v>382</v>
      </c>
      <c r="E515" s="286">
        <f>SUM(E516:E522)</f>
        <v>35450</v>
      </c>
      <c r="F515" s="286">
        <f>SUM(F516:F522)</f>
        <v>35450</v>
      </c>
      <c r="G515" s="191">
        <v>98.3</v>
      </c>
      <c r="H515" s="336"/>
      <c r="K515" s="337"/>
      <c r="L515" s="338"/>
      <c r="M515" s="338"/>
      <c r="N515" s="339"/>
      <c r="O515" s="340"/>
      <c r="R515" s="337"/>
      <c r="S515" s="338"/>
      <c r="T515" s="338"/>
      <c r="U515" s="339"/>
      <c r="V515" s="340"/>
      <c r="Y515" s="337"/>
      <c r="Z515" s="338"/>
      <c r="AA515" s="338"/>
      <c r="AB515" s="339"/>
      <c r="AC515" s="340"/>
      <c r="AF515" s="337"/>
      <c r="AG515" s="338"/>
      <c r="AH515" s="338"/>
      <c r="AI515" s="339"/>
      <c r="AJ515" s="340"/>
      <c r="AM515" s="337"/>
      <c r="AN515" s="338"/>
      <c r="AO515" s="338"/>
      <c r="AP515" s="339"/>
      <c r="AQ515" s="340"/>
      <c r="AT515" s="337"/>
      <c r="AU515" s="338"/>
      <c r="AV515" s="338"/>
      <c r="AW515" s="339"/>
      <c r="AX515" s="340"/>
      <c r="BA515" s="337"/>
      <c r="BB515" s="338"/>
      <c r="BC515" s="338"/>
      <c r="BD515" s="339"/>
      <c r="BE515" s="340"/>
      <c r="BH515" s="337"/>
      <c r="BI515" s="338"/>
      <c r="BJ515" s="338"/>
      <c r="BK515" s="339"/>
      <c r="BL515" s="340"/>
      <c r="BO515" s="337"/>
      <c r="BP515" s="338"/>
      <c r="BQ515" s="338"/>
      <c r="BR515" s="339"/>
      <c r="BS515" s="340"/>
      <c r="BV515" s="337"/>
      <c r="BW515" s="338"/>
      <c r="BX515" s="338"/>
      <c r="BY515" s="339"/>
      <c r="BZ515" s="340"/>
      <c r="CC515" s="337"/>
      <c r="CD515" s="338"/>
      <c r="CE515" s="338"/>
      <c r="CF515" s="339"/>
      <c r="CG515" s="340"/>
      <c r="CJ515" s="337"/>
      <c r="CK515" s="338"/>
      <c r="CL515" s="338"/>
      <c r="CM515" s="339"/>
      <c r="CN515" s="340"/>
      <c r="CQ515" s="337"/>
      <c r="CR515" s="338"/>
      <c r="CS515" s="338"/>
      <c r="CT515" s="339"/>
      <c r="CU515" s="340"/>
      <c r="CX515" s="337"/>
      <c r="CY515" s="338"/>
      <c r="CZ515" s="338"/>
      <c r="DA515" s="339"/>
      <c r="DB515" s="340"/>
      <c r="DE515" s="337"/>
      <c r="DF515" s="338"/>
      <c r="DG515" s="338"/>
      <c r="DH515" s="339"/>
      <c r="DI515" s="340"/>
      <c r="DL515" s="337"/>
      <c r="DM515" s="338"/>
      <c r="DN515" s="338"/>
      <c r="DO515" s="339"/>
      <c r="DP515" s="340"/>
      <c r="DS515" s="337"/>
      <c r="DT515" s="338"/>
      <c r="DU515" s="338"/>
      <c r="DV515" s="339"/>
      <c r="DW515" s="340"/>
      <c r="DZ515" s="337"/>
      <c r="EA515" s="338"/>
      <c r="EB515" s="338"/>
      <c r="EC515" s="339"/>
      <c r="ED515" s="340"/>
      <c r="EG515" s="337"/>
      <c r="EH515" s="338"/>
      <c r="EI515" s="338"/>
      <c r="EJ515" s="339"/>
      <c r="EK515" s="340"/>
      <c r="EN515" s="337"/>
      <c r="EO515" s="338"/>
      <c r="EP515" s="338"/>
      <c r="EQ515" s="339"/>
      <c r="ER515" s="340"/>
      <c r="EU515" s="337"/>
      <c r="EV515" s="338"/>
      <c r="EW515" s="338"/>
      <c r="EX515" s="339"/>
      <c r="EY515" s="340"/>
      <c r="FB515" s="337"/>
      <c r="FC515" s="338"/>
      <c r="FD515" s="338"/>
      <c r="FE515" s="339"/>
      <c r="FF515" s="340"/>
      <c r="FI515" s="337"/>
      <c r="FJ515" s="338"/>
      <c r="FK515" s="338"/>
      <c r="FL515" s="339"/>
      <c r="FM515" s="340"/>
      <c r="FP515" s="337"/>
      <c r="FQ515" s="338"/>
      <c r="FR515" s="338"/>
      <c r="FS515" s="339"/>
      <c r="FT515" s="340"/>
      <c r="FW515" s="337"/>
      <c r="FX515" s="338"/>
      <c r="FY515" s="338"/>
      <c r="FZ515" s="339"/>
      <c r="GA515" s="340"/>
      <c r="GD515" s="337"/>
      <c r="GE515" s="338"/>
      <c r="GF515" s="338"/>
      <c r="GG515" s="339"/>
      <c r="GH515" s="340"/>
      <c r="GK515" s="337"/>
      <c r="GL515" s="338"/>
      <c r="GM515" s="338"/>
      <c r="GN515" s="339"/>
      <c r="GO515" s="340"/>
      <c r="GR515" s="337"/>
      <c r="GS515" s="338"/>
      <c r="GT515" s="338"/>
      <c r="GU515" s="339"/>
      <c r="GV515" s="340"/>
      <c r="GY515" s="337"/>
      <c r="GZ515" s="338"/>
      <c r="HA515" s="338"/>
      <c r="HB515" s="339"/>
      <c r="HC515" s="340"/>
      <c r="HF515" s="337"/>
      <c r="HG515" s="338"/>
      <c r="HH515" s="338"/>
      <c r="HI515" s="339"/>
      <c r="HJ515" s="340"/>
      <c r="HM515" s="337"/>
      <c r="HN515" s="338"/>
      <c r="HO515" s="338"/>
      <c r="HP515" s="339"/>
      <c r="HQ515" s="340"/>
      <c r="HT515" s="337"/>
      <c r="HU515" s="338"/>
      <c r="HV515" s="338"/>
      <c r="HW515" s="339"/>
      <c r="HX515" s="340"/>
      <c r="IA515" s="337"/>
      <c r="IB515" s="338"/>
      <c r="IC515" s="338"/>
      <c r="ID515" s="339"/>
      <c r="IE515" s="340"/>
      <c r="IH515" s="337"/>
      <c r="II515" s="338"/>
      <c r="IJ515" s="338"/>
      <c r="IK515" s="339"/>
      <c r="IL515" s="340"/>
      <c r="IO515" s="337"/>
      <c r="IP515" s="338"/>
      <c r="IQ515" s="338"/>
      <c r="IR515" s="339"/>
      <c r="IS515" s="340"/>
      <c r="IV515" s="337"/>
    </row>
    <row r="516" spans="1:256" s="306" customFormat="1" ht="15">
      <c r="A516" s="326"/>
      <c r="B516" s="188"/>
      <c r="C516" s="188">
        <v>4010</v>
      </c>
      <c r="D516" s="321" t="s">
        <v>269</v>
      </c>
      <c r="E516" s="189">
        <v>12500</v>
      </c>
      <c r="F516" s="189">
        <v>12500</v>
      </c>
      <c r="G516" s="188">
        <v>100</v>
      </c>
      <c r="H516" s="327"/>
      <c r="K516" s="322"/>
      <c r="L516" s="303"/>
      <c r="M516" s="303"/>
      <c r="N516" s="327"/>
      <c r="O516" s="327"/>
      <c r="R516" s="322"/>
      <c r="S516" s="303"/>
      <c r="T516" s="303"/>
      <c r="U516" s="327"/>
      <c r="V516" s="327"/>
      <c r="Y516" s="322"/>
      <c r="Z516" s="303"/>
      <c r="AA516" s="303"/>
      <c r="AB516" s="327"/>
      <c r="AC516" s="327"/>
      <c r="AF516" s="322"/>
      <c r="AG516" s="303"/>
      <c r="AH516" s="303"/>
      <c r="AI516" s="327"/>
      <c r="AJ516" s="327"/>
      <c r="AM516" s="322"/>
      <c r="AN516" s="303"/>
      <c r="AO516" s="303"/>
      <c r="AP516" s="327"/>
      <c r="AQ516" s="327"/>
      <c r="AT516" s="322"/>
      <c r="AU516" s="303"/>
      <c r="AV516" s="303"/>
      <c r="AW516" s="327"/>
      <c r="AX516" s="327"/>
      <c r="BA516" s="322"/>
      <c r="BB516" s="303"/>
      <c r="BC516" s="303"/>
      <c r="BD516" s="327"/>
      <c r="BE516" s="327"/>
      <c r="BH516" s="322"/>
      <c r="BI516" s="303"/>
      <c r="BJ516" s="303"/>
      <c r="BK516" s="327"/>
      <c r="BL516" s="327"/>
      <c r="BO516" s="322"/>
      <c r="BP516" s="303"/>
      <c r="BQ516" s="303"/>
      <c r="BR516" s="327"/>
      <c r="BS516" s="327"/>
      <c r="BV516" s="322"/>
      <c r="BW516" s="303"/>
      <c r="BX516" s="303"/>
      <c r="BY516" s="327"/>
      <c r="BZ516" s="327"/>
      <c r="CC516" s="322"/>
      <c r="CD516" s="303"/>
      <c r="CE516" s="303"/>
      <c r="CF516" s="327"/>
      <c r="CG516" s="327"/>
      <c r="CJ516" s="322"/>
      <c r="CK516" s="303"/>
      <c r="CL516" s="303"/>
      <c r="CM516" s="327"/>
      <c r="CN516" s="327"/>
      <c r="CQ516" s="322"/>
      <c r="CR516" s="303"/>
      <c r="CS516" s="303"/>
      <c r="CT516" s="327"/>
      <c r="CU516" s="327"/>
      <c r="CX516" s="322"/>
      <c r="CY516" s="303"/>
      <c r="CZ516" s="303"/>
      <c r="DA516" s="327"/>
      <c r="DB516" s="327"/>
      <c r="DE516" s="322"/>
      <c r="DF516" s="303"/>
      <c r="DG516" s="303"/>
      <c r="DH516" s="327"/>
      <c r="DI516" s="327"/>
      <c r="DL516" s="322"/>
      <c r="DM516" s="303"/>
      <c r="DN516" s="303"/>
      <c r="DO516" s="327"/>
      <c r="DP516" s="327"/>
      <c r="DS516" s="322"/>
      <c r="DT516" s="303"/>
      <c r="DU516" s="303"/>
      <c r="DV516" s="327"/>
      <c r="DW516" s="327"/>
      <c r="DZ516" s="322"/>
      <c r="EA516" s="303"/>
      <c r="EB516" s="303"/>
      <c r="EC516" s="327"/>
      <c r="ED516" s="327"/>
      <c r="EG516" s="322"/>
      <c r="EH516" s="303"/>
      <c r="EI516" s="303"/>
      <c r="EJ516" s="327"/>
      <c r="EK516" s="327"/>
      <c r="EN516" s="322"/>
      <c r="EO516" s="303"/>
      <c r="EP516" s="303"/>
      <c r="EQ516" s="327"/>
      <c r="ER516" s="327"/>
      <c r="EU516" s="322"/>
      <c r="EV516" s="303"/>
      <c r="EW516" s="303"/>
      <c r="EX516" s="327"/>
      <c r="EY516" s="327"/>
      <c r="FB516" s="322"/>
      <c r="FC516" s="303"/>
      <c r="FD516" s="303"/>
      <c r="FE516" s="327"/>
      <c r="FF516" s="327"/>
      <c r="FI516" s="322"/>
      <c r="FJ516" s="303"/>
      <c r="FK516" s="303"/>
      <c r="FL516" s="327"/>
      <c r="FM516" s="327"/>
      <c r="FP516" s="322"/>
      <c r="FQ516" s="303"/>
      <c r="FR516" s="303"/>
      <c r="FS516" s="327"/>
      <c r="FT516" s="327"/>
      <c r="FW516" s="322"/>
      <c r="FX516" s="303"/>
      <c r="FY516" s="303"/>
      <c r="FZ516" s="327"/>
      <c r="GA516" s="327"/>
      <c r="GD516" s="322"/>
      <c r="GE516" s="303"/>
      <c r="GF516" s="303"/>
      <c r="GG516" s="327"/>
      <c r="GH516" s="327"/>
      <c r="GK516" s="322"/>
      <c r="GL516" s="303"/>
      <c r="GM516" s="303"/>
      <c r="GN516" s="327"/>
      <c r="GO516" s="327"/>
      <c r="GR516" s="322"/>
      <c r="GS516" s="303"/>
      <c r="GT516" s="303"/>
      <c r="GU516" s="327"/>
      <c r="GV516" s="327"/>
      <c r="GY516" s="322"/>
      <c r="GZ516" s="303"/>
      <c r="HA516" s="303"/>
      <c r="HB516" s="327"/>
      <c r="HC516" s="327"/>
      <c r="HF516" s="322"/>
      <c r="HG516" s="303"/>
      <c r="HH516" s="303"/>
      <c r="HI516" s="327"/>
      <c r="HJ516" s="327"/>
      <c r="HM516" s="322"/>
      <c r="HN516" s="303"/>
      <c r="HO516" s="303"/>
      <c r="HP516" s="327"/>
      <c r="HQ516" s="327"/>
      <c r="HT516" s="322"/>
      <c r="HU516" s="303"/>
      <c r="HV516" s="303"/>
      <c r="HW516" s="327"/>
      <c r="HX516" s="327"/>
      <c r="IA516" s="322"/>
      <c r="IB516" s="303"/>
      <c r="IC516" s="303"/>
      <c r="ID516" s="327"/>
      <c r="IE516" s="327"/>
      <c r="IH516" s="322"/>
      <c r="II516" s="303"/>
      <c r="IJ516" s="303"/>
      <c r="IK516" s="327"/>
      <c r="IL516" s="327"/>
      <c r="IO516" s="322"/>
      <c r="IP516" s="303"/>
      <c r="IQ516" s="303"/>
      <c r="IR516" s="327"/>
      <c r="IS516" s="327"/>
      <c r="IV516" s="322"/>
    </row>
    <row r="517" spans="1:256" s="306" customFormat="1" ht="15">
      <c r="A517" s="326"/>
      <c r="B517" s="188"/>
      <c r="C517" s="188">
        <v>4110</v>
      </c>
      <c r="D517" s="321" t="s">
        <v>271</v>
      </c>
      <c r="E517" s="189">
        <v>3000</v>
      </c>
      <c r="F517" s="189">
        <v>3000</v>
      </c>
      <c r="G517" s="188">
        <v>100</v>
      </c>
      <c r="H517" s="327"/>
      <c r="K517" s="322"/>
      <c r="L517" s="303"/>
      <c r="M517" s="303"/>
      <c r="N517" s="327"/>
      <c r="O517" s="327"/>
      <c r="R517" s="322"/>
      <c r="S517" s="303"/>
      <c r="T517" s="303"/>
      <c r="U517" s="327"/>
      <c r="V517" s="327"/>
      <c r="Y517" s="322"/>
      <c r="Z517" s="303"/>
      <c r="AA517" s="303"/>
      <c r="AB517" s="327"/>
      <c r="AC517" s="327"/>
      <c r="AF517" s="322"/>
      <c r="AG517" s="303"/>
      <c r="AH517" s="303"/>
      <c r="AI517" s="327"/>
      <c r="AJ517" s="327"/>
      <c r="AM517" s="322"/>
      <c r="AN517" s="303"/>
      <c r="AO517" s="303"/>
      <c r="AP517" s="327"/>
      <c r="AQ517" s="327"/>
      <c r="AT517" s="322"/>
      <c r="AU517" s="303"/>
      <c r="AV517" s="303"/>
      <c r="AW517" s="327"/>
      <c r="AX517" s="327"/>
      <c r="BA517" s="322"/>
      <c r="BB517" s="303"/>
      <c r="BC517" s="303"/>
      <c r="BD517" s="327"/>
      <c r="BE517" s="327"/>
      <c r="BH517" s="322"/>
      <c r="BI517" s="303"/>
      <c r="BJ517" s="303"/>
      <c r="BK517" s="327"/>
      <c r="BL517" s="327"/>
      <c r="BO517" s="322"/>
      <c r="BP517" s="303"/>
      <c r="BQ517" s="303"/>
      <c r="BR517" s="327"/>
      <c r="BS517" s="327"/>
      <c r="BV517" s="322"/>
      <c r="BW517" s="303"/>
      <c r="BX517" s="303"/>
      <c r="BY517" s="327"/>
      <c r="BZ517" s="327"/>
      <c r="CC517" s="322"/>
      <c r="CD517" s="303"/>
      <c r="CE517" s="303"/>
      <c r="CF517" s="327"/>
      <c r="CG517" s="327"/>
      <c r="CJ517" s="322"/>
      <c r="CK517" s="303"/>
      <c r="CL517" s="303"/>
      <c r="CM517" s="327"/>
      <c r="CN517" s="327"/>
      <c r="CQ517" s="322"/>
      <c r="CR517" s="303"/>
      <c r="CS517" s="303"/>
      <c r="CT517" s="327"/>
      <c r="CU517" s="327"/>
      <c r="CX517" s="322"/>
      <c r="CY517" s="303"/>
      <c r="CZ517" s="303"/>
      <c r="DA517" s="327"/>
      <c r="DB517" s="327"/>
      <c r="DE517" s="322"/>
      <c r="DF517" s="303"/>
      <c r="DG517" s="303"/>
      <c r="DH517" s="327"/>
      <c r="DI517" s="327"/>
      <c r="DL517" s="322"/>
      <c r="DM517" s="303"/>
      <c r="DN517" s="303"/>
      <c r="DO517" s="327"/>
      <c r="DP517" s="327"/>
      <c r="DS517" s="322"/>
      <c r="DT517" s="303"/>
      <c r="DU517" s="303"/>
      <c r="DV517" s="327"/>
      <c r="DW517" s="327"/>
      <c r="DZ517" s="322"/>
      <c r="EA517" s="303"/>
      <c r="EB517" s="303"/>
      <c r="EC517" s="327"/>
      <c r="ED517" s="327"/>
      <c r="EG517" s="322"/>
      <c r="EH517" s="303"/>
      <c r="EI517" s="303"/>
      <c r="EJ517" s="327"/>
      <c r="EK517" s="327"/>
      <c r="EN517" s="322"/>
      <c r="EO517" s="303"/>
      <c r="EP517" s="303"/>
      <c r="EQ517" s="327"/>
      <c r="ER517" s="327"/>
      <c r="EU517" s="322"/>
      <c r="EV517" s="303"/>
      <c r="EW517" s="303"/>
      <c r="EX517" s="327"/>
      <c r="EY517" s="327"/>
      <c r="FB517" s="322"/>
      <c r="FC517" s="303"/>
      <c r="FD517" s="303"/>
      <c r="FE517" s="327"/>
      <c r="FF517" s="327"/>
      <c r="FI517" s="322"/>
      <c r="FJ517" s="303"/>
      <c r="FK517" s="303"/>
      <c r="FL517" s="327"/>
      <c r="FM517" s="327"/>
      <c r="FP517" s="322"/>
      <c r="FQ517" s="303"/>
      <c r="FR517" s="303"/>
      <c r="FS517" s="327"/>
      <c r="FT517" s="327"/>
      <c r="FW517" s="322"/>
      <c r="FX517" s="303"/>
      <c r="FY517" s="303"/>
      <c r="FZ517" s="327"/>
      <c r="GA517" s="327"/>
      <c r="GD517" s="322"/>
      <c r="GE517" s="303"/>
      <c r="GF517" s="303"/>
      <c r="GG517" s="327"/>
      <c r="GH517" s="327"/>
      <c r="GK517" s="322"/>
      <c r="GL517" s="303"/>
      <c r="GM517" s="303"/>
      <c r="GN517" s="327"/>
      <c r="GO517" s="327"/>
      <c r="GR517" s="322"/>
      <c r="GS517" s="303"/>
      <c r="GT517" s="303"/>
      <c r="GU517" s="327"/>
      <c r="GV517" s="327"/>
      <c r="GY517" s="322"/>
      <c r="GZ517" s="303"/>
      <c r="HA517" s="303"/>
      <c r="HB517" s="327"/>
      <c r="HC517" s="327"/>
      <c r="HF517" s="322"/>
      <c r="HG517" s="303"/>
      <c r="HH517" s="303"/>
      <c r="HI517" s="327"/>
      <c r="HJ517" s="327"/>
      <c r="HM517" s="322"/>
      <c r="HN517" s="303"/>
      <c r="HO517" s="303"/>
      <c r="HP517" s="327"/>
      <c r="HQ517" s="327"/>
      <c r="HT517" s="322"/>
      <c r="HU517" s="303"/>
      <c r="HV517" s="303"/>
      <c r="HW517" s="327"/>
      <c r="HX517" s="327"/>
      <c r="IA517" s="322"/>
      <c r="IB517" s="303"/>
      <c r="IC517" s="303"/>
      <c r="ID517" s="327"/>
      <c r="IE517" s="327"/>
      <c r="IH517" s="322"/>
      <c r="II517" s="303"/>
      <c r="IJ517" s="303"/>
      <c r="IK517" s="327"/>
      <c r="IL517" s="327"/>
      <c r="IO517" s="322"/>
      <c r="IP517" s="303"/>
      <c r="IQ517" s="303"/>
      <c r="IR517" s="327"/>
      <c r="IS517" s="327"/>
      <c r="IV517" s="322"/>
    </row>
    <row r="518" spans="1:256" s="306" customFormat="1" ht="15">
      <c r="A518" s="326"/>
      <c r="B518" s="188"/>
      <c r="C518" s="188">
        <v>4120</v>
      </c>
      <c r="D518" s="321" t="s">
        <v>272</v>
      </c>
      <c r="E518" s="189">
        <v>218</v>
      </c>
      <c r="F518" s="189">
        <v>218</v>
      </c>
      <c r="G518" s="188"/>
      <c r="H518" s="327"/>
      <c r="K518" s="322"/>
      <c r="L518" s="303"/>
      <c r="M518" s="303"/>
      <c r="N518" s="327"/>
      <c r="O518" s="327"/>
      <c r="R518" s="322"/>
      <c r="S518" s="303"/>
      <c r="T518" s="303"/>
      <c r="U518" s="327"/>
      <c r="V518" s="327"/>
      <c r="Y518" s="322"/>
      <c r="Z518" s="303"/>
      <c r="AA518" s="303"/>
      <c r="AB518" s="327"/>
      <c r="AC518" s="327"/>
      <c r="AF518" s="322"/>
      <c r="AG518" s="303"/>
      <c r="AH518" s="303"/>
      <c r="AI518" s="327"/>
      <c r="AJ518" s="327"/>
      <c r="AM518" s="322"/>
      <c r="AN518" s="303"/>
      <c r="AO518" s="303"/>
      <c r="AP518" s="327"/>
      <c r="AQ518" s="327"/>
      <c r="AT518" s="322"/>
      <c r="AU518" s="303"/>
      <c r="AV518" s="303"/>
      <c r="AW518" s="327"/>
      <c r="AX518" s="327"/>
      <c r="BA518" s="322"/>
      <c r="BB518" s="303"/>
      <c r="BC518" s="303"/>
      <c r="BD518" s="327"/>
      <c r="BE518" s="327"/>
      <c r="BH518" s="322"/>
      <c r="BI518" s="303"/>
      <c r="BJ518" s="303"/>
      <c r="BK518" s="327"/>
      <c r="BL518" s="327"/>
      <c r="BO518" s="322"/>
      <c r="BP518" s="303"/>
      <c r="BQ518" s="303"/>
      <c r="BR518" s="327"/>
      <c r="BS518" s="327"/>
      <c r="BV518" s="322"/>
      <c r="BW518" s="303"/>
      <c r="BX518" s="303"/>
      <c r="BY518" s="327"/>
      <c r="BZ518" s="327"/>
      <c r="CC518" s="322"/>
      <c r="CD518" s="303"/>
      <c r="CE518" s="303"/>
      <c r="CF518" s="327"/>
      <c r="CG518" s="327"/>
      <c r="CJ518" s="322"/>
      <c r="CK518" s="303"/>
      <c r="CL518" s="303"/>
      <c r="CM518" s="327"/>
      <c r="CN518" s="327"/>
      <c r="CQ518" s="322"/>
      <c r="CR518" s="303"/>
      <c r="CS518" s="303"/>
      <c r="CT518" s="327"/>
      <c r="CU518" s="327"/>
      <c r="CX518" s="322"/>
      <c r="CY518" s="303"/>
      <c r="CZ518" s="303"/>
      <c r="DA518" s="327"/>
      <c r="DB518" s="327"/>
      <c r="DE518" s="322"/>
      <c r="DF518" s="303"/>
      <c r="DG518" s="303"/>
      <c r="DH518" s="327"/>
      <c r="DI518" s="327"/>
      <c r="DL518" s="322"/>
      <c r="DM518" s="303"/>
      <c r="DN518" s="303"/>
      <c r="DO518" s="327"/>
      <c r="DP518" s="327"/>
      <c r="DS518" s="322"/>
      <c r="DT518" s="303"/>
      <c r="DU518" s="303"/>
      <c r="DV518" s="327"/>
      <c r="DW518" s="327"/>
      <c r="DZ518" s="322"/>
      <c r="EA518" s="303"/>
      <c r="EB518" s="303"/>
      <c r="EC518" s="327"/>
      <c r="ED518" s="327"/>
      <c r="EG518" s="322"/>
      <c r="EH518" s="303"/>
      <c r="EI518" s="303"/>
      <c r="EJ518" s="327"/>
      <c r="EK518" s="327"/>
      <c r="EN518" s="322"/>
      <c r="EO518" s="303"/>
      <c r="EP518" s="303"/>
      <c r="EQ518" s="327"/>
      <c r="ER518" s="327"/>
      <c r="EU518" s="322"/>
      <c r="EV518" s="303"/>
      <c r="EW518" s="303"/>
      <c r="EX518" s="327"/>
      <c r="EY518" s="327"/>
      <c r="FB518" s="322"/>
      <c r="FC518" s="303"/>
      <c r="FD518" s="303"/>
      <c r="FE518" s="327"/>
      <c r="FF518" s="327"/>
      <c r="FI518" s="322"/>
      <c r="FJ518" s="303"/>
      <c r="FK518" s="303"/>
      <c r="FL518" s="327"/>
      <c r="FM518" s="327"/>
      <c r="FP518" s="322"/>
      <c r="FQ518" s="303"/>
      <c r="FR518" s="303"/>
      <c r="FS518" s="327"/>
      <c r="FT518" s="327"/>
      <c r="FW518" s="322"/>
      <c r="FX518" s="303"/>
      <c r="FY518" s="303"/>
      <c r="FZ518" s="327"/>
      <c r="GA518" s="327"/>
      <c r="GD518" s="322"/>
      <c r="GE518" s="303"/>
      <c r="GF518" s="303"/>
      <c r="GG518" s="327"/>
      <c r="GH518" s="327"/>
      <c r="GK518" s="322"/>
      <c r="GL518" s="303"/>
      <c r="GM518" s="303"/>
      <c r="GN518" s="327"/>
      <c r="GO518" s="327"/>
      <c r="GR518" s="322"/>
      <c r="GS518" s="303"/>
      <c r="GT518" s="303"/>
      <c r="GU518" s="327"/>
      <c r="GV518" s="327"/>
      <c r="GY518" s="322"/>
      <c r="GZ518" s="303"/>
      <c r="HA518" s="303"/>
      <c r="HB518" s="327"/>
      <c r="HC518" s="327"/>
      <c r="HF518" s="322"/>
      <c r="HG518" s="303"/>
      <c r="HH518" s="303"/>
      <c r="HI518" s="327"/>
      <c r="HJ518" s="327"/>
      <c r="HM518" s="322"/>
      <c r="HN518" s="303"/>
      <c r="HO518" s="303"/>
      <c r="HP518" s="327"/>
      <c r="HQ518" s="327"/>
      <c r="HT518" s="322"/>
      <c r="HU518" s="303"/>
      <c r="HV518" s="303"/>
      <c r="HW518" s="327"/>
      <c r="HX518" s="327"/>
      <c r="IA518" s="322"/>
      <c r="IB518" s="303"/>
      <c r="IC518" s="303"/>
      <c r="ID518" s="327"/>
      <c r="IE518" s="327"/>
      <c r="IH518" s="322"/>
      <c r="II518" s="303"/>
      <c r="IJ518" s="303"/>
      <c r="IK518" s="327"/>
      <c r="IL518" s="327"/>
      <c r="IO518" s="322"/>
      <c r="IP518" s="303"/>
      <c r="IQ518" s="303"/>
      <c r="IR518" s="327"/>
      <c r="IS518" s="327"/>
      <c r="IV518" s="322"/>
    </row>
    <row r="519" spans="1:256" s="306" customFormat="1" ht="15">
      <c r="A519" s="326"/>
      <c r="B519" s="188"/>
      <c r="C519" s="188">
        <v>4210</v>
      </c>
      <c r="D519" s="321" t="s">
        <v>247</v>
      </c>
      <c r="E519" s="189">
        <v>496</v>
      </c>
      <c r="F519" s="189">
        <v>496</v>
      </c>
      <c r="G519" s="188">
        <v>100</v>
      </c>
      <c r="H519" s="327"/>
      <c r="K519" s="322"/>
      <c r="L519" s="303"/>
      <c r="M519" s="303"/>
      <c r="N519" s="327"/>
      <c r="O519" s="327"/>
      <c r="R519" s="322"/>
      <c r="S519" s="303"/>
      <c r="T519" s="303"/>
      <c r="U519" s="327"/>
      <c r="V519" s="327"/>
      <c r="Y519" s="322"/>
      <c r="Z519" s="303"/>
      <c r="AA519" s="303"/>
      <c r="AB519" s="327"/>
      <c r="AC519" s="327"/>
      <c r="AF519" s="322"/>
      <c r="AG519" s="303"/>
      <c r="AH519" s="303"/>
      <c r="AI519" s="327"/>
      <c r="AJ519" s="327"/>
      <c r="AM519" s="322"/>
      <c r="AN519" s="303"/>
      <c r="AO519" s="303"/>
      <c r="AP519" s="327"/>
      <c r="AQ519" s="327"/>
      <c r="AT519" s="322"/>
      <c r="AU519" s="303"/>
      <c r="AV519" s="303"/>
      <c r="AW519" s="327"/>
      <c r="AX519" s="327"/>
      <c r="BA519" s="322"/>
      <c r="BB519" s="303"/>
      <c r="BC519" s="303"/>
      <c r="BD519" s="327"/>
      <c r="BE519" s="327"/>
      <c r="BH519" s="322"/>
      <c r="BI519" s="303"/>
      <c r="BJ519" s="303"/>
      <c r="BK519" s="327"/>
      <c r="BL519" s="327"/>
      <c r="BO519" s="322"/>
      <c r="BP519" s="303"/>
      <c r="BQ519" s="303"/>
      <c r="BR519" s="327"/>
      <c r="BS519" s="327"/>
      <c r="BV519" s="322"/>
      <c r="BW519" s="303"/>
      <c r="BX519" s="303"/>
      <c r="BY519" s="327"/>
      <c r="BZ519" s="327"/>
      <c r="CC519" s="322"/>
      <c r="CD519" s="303"/>
      <c r="CE519" s="303"/>
      <c r="CF519" s="327"/>
      <c r="CG519" s="327"/>
      <c r="CJ519" s="322"/>
      <c r="CK519" s="303"/>
      <c r="CL519" s="303"/>
      <c r="CM519" s="327"/>
      <c r="CN519" s="327"/>
      <c r="CQ519" s="322"/>
      <c r="CR519" s="303"/>
      <c r="CS519" s="303"/>
      <c r="CT519" s="327"/>
      <c r="CU519" s="327"/>
      <c r="CX519" s="322"/>
      <c r="CY519" s="303"/>
      <c r="CZ519" s="303"/>
      <c r="DA519" s="327"/>
      <c r="DB519" s="327"/>
      <c r="DE519" s="322"/>
      <c r="DF519" s="303"/>
      <c r="DG519" s="303"/>
      <c r="DH519" s="327"/>
      <c r="DI519" s="327"/>
      <c r="DL519" s="322"/>
      <c r="DM519" s="303"/>
      <c r="DN519" s="303"/>
      <c r="DO519" s="327"/>
      <c r="DP519" s="327"/>
      <c r="DS519" s="322"/>
      <c r="DT519" s="303"/>
      <c r="DU519" s="303"/>
      <c r="DV519" s="327"/>
      <c r="DW519" s="327"/>
      <c r="DZ519" s="322"/>
      <c r="EA519" s="303"/>
      <c r="EB519" s="303"/>
      <c r="EC519" s="327"/>
      <c r="ED519" s="327"/>
      <c r="EG519" s="322"/>
      <c r="EH519" s="303"/>
      <c r="EI519" s="303"/>
      <c r="EJ519" s="327"/>
      <c r="EK519" s="327"/>
      <c r="EN519" s="322"/>
      <c r="EO519" s="303"/>
      <c r="EP519" s="303"/>
      <c r="EQ519" s="327"/>
      <c r="ER519" s="327"/>
      <c r="EU519" s="322"/>
      <c r="EV519" s="303"/>
      <c r="EW519" s="303"/>
      <c r="EX519" s="327"/>
      <c r="EY519" s="327"/>
      <c r="FB519" s="322"/>
      <c r="FC519" s="303"/>
      <c r="FD519" s="303"/>
      <c r="FE519" s="327"/>
      <c r="FF519" s="327"/>
      <c r="FI519" s="322"/>
      <c r="FJ519" s="303"/>
      <c r="FK519" s="303"/>
      <c r="FL519" s="327"/>
      <c r="FM519" s="327"/>
      <c r="FP519" s="322"/>
      <c r="FQ519" s="303"/>
      <c r="FR519" s="303"/>
      <c r="FS519" s="327"/>
      <c r="FT519" s="327"/>
      <c r="FW519" s="322"/>
      <c r="FX519" s="303"/>
      <c r="FY519" s="303"/>
      <c r="FZ519" s="327"/>
      <c r="GA519" s="327"/>
      <c r="GD519" s="322"/>
      <c r="GE519" s="303"/>
      <c r="GF519" s="303"/>
      <c r="GG519" s="327"/>
      <c r="GH519" s="327"/>
      <c r="GK519" s="322"/>
      <c r="GL519" s="303"/>
      <c r="GM519" s="303"/>
      <c r="GN519" s="327"/>
      <c r="GO519" s="327"/>
      <c r="GR519" s="322"/>
      <c r="GS519" s="303"/>
      <c r="GT519" s="303"/>
      <c r="GU519" s="327"/>
      <c r="GV519" s="327"/>
      <c r="GY519" s="322"/>
      <c r="GZ519" s="303"/>
      <c r="HA519" s="303"/>
      <c r="HB519" s="327"/>
      <c r="HC519" s="327"/>
      <c r="HF519" s="322"/>
      <c r="HG519" s="303"/>
      <c r="HH519" s="303"/>
      <c r="HI519" s="327"/>
      <c r="HJ519" s="327"/>
      <c r="HM519" s="322"/>
      <c r="HN519" s="303"/>
      <c r="HO519" s="303"/>
      <c r="HP519" s="327"/>
      <c r="HQ519" s="327"/>
      <c r="HT519" s="322"/>
      <c r="HU519" s="303"/>
      <c r="HV519" s="303"/>
      <c r="HW519" s="327"/>
      <c r="HX519" s="327"/>
      <c r="IA519" s="322"/>
      <c r="IB519" s="303"/>
      <c r="IC519" s="303"/>
      <c r="ID519" s="327"/>
      <c r="IE519" s="327"/>
      <c r="IH519" s="322"/>
      <c r="II519" s="303"/>
      <c r="IJ519" s="303"/>
      <c r="IK519" s="327"/>
      <c r="IL519" s="327"/>
      <c r="IO519" s="322"/>
      <c r="IP519" s="303"/>
      <c r="IQ519" s="303"/>
      <c r="IR519" s="327"/>
      <c r="IS519" s="327"/>
      <c r="IV519" s="322"/>
    </row>
    <row r="520" spans="1:256" s="306" customFormat="1" ht="15">
      <c r="A520" s="326"/>
      <c r="B520" s="188"/>
      <c r="C520" s="188">
        <v>4300</v>
      </c>
      <c r="D520" s="321" t="s">
        <v>239</v>
      </c>
      <c r="E520" s="189">
        <v>15736</v>
      </c>
      <c r="F520" s="189">
        <v>15736</v>
      </c>
      <c r="G520" s="188">
        <v>100</v>
      </c>
      <c r="H520" s="327"/>
      <c r="K520" s="322"/>
      <c r="L520" s="303"/>
      <c r="M520" s="303"/>
      <c r="N520" s="327"/>
      <c r="O520" s="327"/>
      <c r="R520" s="322"/>
      <c r="S520" s="303"/>
      <c r="T520" s="303"/>
      <c r="U520" s="327"/>
      <c r="V520" s="327"/>
      <c r="Y520" s="322"/>
      <c r="Z520" s="303"/>
      <c r="AA520" s="303"/>
      <c r="AB520" s="327"/>
      <c r="AC520" s="327"/>
      <c r="AF520" s="322"/>
      <c r="AG520" s="303"/>
      <c r="AH520" s="303"/>
      <c r="AI520" s="327"/>
      <c r="AJ520" s="327"/>
      <c r="AM520" s="322"/>
      <c r="AN520" s="303"/>
      <c r="AO520" s="303"/>
      <c r="AP520" s="327"/>
      <c r="AQ520" s="327"/>
      <c r="AT520" s="322"/>
      <c r="AU520" s="303"/>
      <c r="AV520" s="303"/>
      <c r="AW520" s="327"/>
      <c r="AX520" s="327"/>
      <c r="BA520" s="322"/>
      <c r="BB520" s="303"/>
      <c r="BC520" s="303"/>
      <c r="BD520" s="327"/>
      <c r="BE520" s="327"/>
      <c r="BH520" s="322"/>
      <c r="BI520" s="303"/>
      <c r="BJ520" s="303"/>
      <c r="BK520" s="327"/>
      <c r="BL520" s="327"/>
      <c r="BO520" s="322"/>
      <c r="BP520" s="303"/>
      <c r="BQ520" s="303"/>
      <c r="BR520" s="327"/>
      <c r="BS520" s="327"/>
      <c r="BV520" s="322"/>
      <c r="BW520" s="303"/>
      <c r="BX520" s="303"/>
      <c r="BY520" s="327"/>
      <c r="BZ520" s="327"/>
      <c r="CC520" s="322"/>
      <c r="CD520" s="303"/>
      <c r="CE520" s="303"/>
      <c r="CF520" s="327"/>
      <c r="CG520" s="327"/>
      <c r="CJ520" s="322"/>
      <c r="CK520" s="303"/>
      <c r="CL520" s="303"/>
      <c r="CM520" s="327"/>
      <c r="CN520" s="327"/>
      <c r="CQ520" s="322"/>
      <c r="CR520" s="303"/>
      <c r="CS520" s="303"/>
      <c r="CT520" s="327"/>
      <c r="CU520" s="327"/>
      <c r="CX520" s="322"/>
      <c r="CY520" s="303"/>
      <c r="CZ520" s="303"/>
      <c r="DA520" s="327"/>
      <c r="DB520" s="327"/>
      <c r="DE520" s="322"/>
      <c r="DF520" s="303"/>
      <c r="DG520" s="303"/>
      <c r="DH520" s="327"/>
      <c r="DI520" s="327"/>
      <c r="DL520" s="322"/>
      <c r="DM520" s="303"/>
      <c r="DN520" s="303"/>
      <c r="DO520" s="327"/>
      <c r="DP520" s="327"/>
      <c r="DS520" s="322"/>
      <c r="DT520" s="303"/>
      <c r="DU520" s="303"/>
      <c r="DV520" s="327"/>
      <c r="DW520" s="327"/>
      <c r="DZ520" s="322"/>
      <c r="EA520" s="303"/>
      <c r="EB520" s="303"/>
      <c r="EC520" s="327"/>
      <c r="ED520" s="327"/>
      <c r="EG520" s="322"/>
      <c r="EH520" s="303"/>
      <c r="EI520" s="303"/>
      <c r="EJ520" s="327"/>
      <c r="EK520" s="327"/>
      <c r="EN520" s="322"/>
      <c r="EO520" s="303"/>
      <c r="EP520" s="303"/>
      <c r="EQ520" s="327"/>
      <c r="ER520" s="327"/>
      <c r="EU520" s="322"/>
      <c r="EV520" s="303"/>
      <c r="EW520" s="303"/>
      <c r="EX520" s="327"/>
      <c r="EY520" s="327"/>
      <c r="FB520" s="322"/>
      <c r="FC520" s="303"/>
      <c r="FD520" s="303"/>
      <c r="FE520" s="327"/>
      <c r="FF520" s="327"/>
      <c r="FI520" s="322"/>
      <c r="FJ520" s="303"/>
      <c r="FK520" s="303"/>
      <c r="FL520" s="327"/>
      <c r="FM520" s="327"/>
      <c r="FP520" s="322"/>
      <c r="FQ520" s="303"/>
      <c r="FR520" s="303"/>
      <c r="FS520" s="327"/>
      <c r="FT520" s="327"/>
      <c r="FW520" s="322"/>
      <c r="FX520" s="303"/>
      <c r="FY520" s="303"/>
      <c r="FZ520" s="327"/>
      <c r="GA520" s="327"/>
      <c r="GD520" s="322"/>
      <c r="GE520" s="303"/>
      <c r="GF520" s="303"/>
      <c r="GG520" s="327"/>
      <c r="GH520" s="327"/>
      <c r="GK520" s="322"/>
      <c r="GL520" s="303"/>
      <c r="GM520" s="303"/>
      <c r="GN520" s="327"/>
      <c r="GO520" s="327"/>
      <c r="GR520" s="322"/>
      <c r="GS520" s="303"/>
      <c r="GT520" s="303"/>
      <c r="GU520" s="327"/>
      <c r="GV520" s="327"/>
      <c r="GY520" s="322"/>
      <c r="GZ520" s="303"/>
      <c r="HA520" s="303"/>
      <c r="HB520" s="327"/>
      <c r="HC520" s="327"/>
      <c r="HF520" s="322"/>
      <c r="HG520" s="303"/>
      <c r="HH520" s="303"/>
      <c r="HI520" s="327"/>
      <c r="HJ520" s="327"/>
      <c r="HM520" s="322"/>
      <c r="HN520" s="303"/>
      <c r="HO520" s="303"/>
      <c r="HP520" s="327"/>
      <c r="HQ520" s="327"/>
      <c r="HT520" s="322"/>
      <c r="HU520" s="303"/>
      <c r="HV520" s="303"/>
      <c r="HW520" s="327"/>
      <c r="HX520" s="327"/>
      <c r="IA520" s="322"/>
      <c r="IB520" s="303"/>
      <c r="IC520" s="303"/>
      <c r="ID520" s="327"/>
      <c r="IE520" s="327"/>
      <c r="IH520" s="322"/>
      <c r="II520" s="303"/>
      <c r="IJ520" s="303"/>
      <c r="IK520" s="327"/>
      <c r="IL520" s="327"/>
      <c r="IO520" s="322"/>
      <c r="IP520" s="303"/>
      <c r="IQ520" s="303"/>
      <c r="IR520" s="327"/>
      <c r="IS520" s="327"/>
      <c r="IV520" s="322"/>
    </row>
    <row r="521" spans="1:256" s="306" customFormat="1" ht="15">
      <c r="A521" s="326"/>
      <c r="B521" s="188"/>
      <c r="C521" s="188">
        <v>4370</v>
      </c>
      <c r="D521" s="321" t="s">
        <v>383</v>
      </c>
      <c r="E521" s="189">
        <v>2000</v>
      </c>
      <c r="F521" s="189">
        <v>2000</v>
      </c>
      <c r="G521" s="188">
        <v>100</v>
      </c>
      <c r="H521" s="327"/>
      <c r="K521" s="322"/>
      <c r="L521" s="303"/>
      <c r="M521" s="303"/>
      <c r="N521" s="327"/>
      <c r="O521" s="327"/>
      <c r="R521" s="322"/>
      <c r="S521" s="303"/>
      <c r="T521" s="303"/>
      <c r="U521" s="327"/>
      <c r="V521" s="327"/>
      <c r="Y521" s="322"/>
      <c r="Z521" s="303"/>
      <c r="AA521" s="303"/>
      <c r="AB521" s="327"/>
      <c r="AC521" s="327"/>
      <c r="AF521" s="322"/>
      <c r="AG521" s="303"/>
      <c r="AH521" s="303"/>
      <c r="AI521" s="327"/>
      <c r="AJ521" s="327"/>
      <c r="AM521" s="322"/>
      <c r="AN521" s="303"/>
      <c r="AO521" s="303"/>
      <c r="AP521" s="327"/>
      <c r="AQ521" s="327"/>
      <c r="AT521" s="322"/>
      <c r="AU521" s="303"/>
      <c r="AV521" s="303"/>
      <c r="AW521" s="327"/>
      <c r="AX521" s="327"/>
      <c r="BA521" s="322"/>
      <c r="BB521" s="303"/>
      <c r="BC521" s="303"/>
      <c r="BD521" s="327"/>
      <c r="BE521" s="327"/>
      <c r="BH521" s="322"/>
      <c r="BI521" s="303"/>
      <c r="BJ521" s="303"/>
      <c r="BK521" s="327"/>
      <c r="BL521" s="327"/>
      <c r="BO521" s="322"/>
      <c r="BP521" s="303"/>
      <c r="BQ521" s="303"/>
      <c r="BR521" s="327"/>
      <c r="BS521" s="327"/>
      <c r="BV521" s="322"/>
      <c r="BW521" s="303"/>
      <c r="BX521" s="303"/>
      <c r="BY521" s="327"/>
      <c r="BZ521" s="327"/>
      <c r="CC521" s="322"/>
      <c r="CD521" s="303"/>
      <c r="CE521" s="303"/>
      <c r="CF521" s="327"/>
      <c r="CG521" s="327"/>
      <c r="CJ521" s="322"/>
      <c r="CK521" s="303"/>
      <c r="CL521" s="303"/>
      <c r="CM521" s="327"/>
      <c r="CN521" s="327"/>
      <c r="CQ521" s="322"/>
      <c r="CR521" s="303"/>
      <c r="CS521" s="303"/>
      <c r="CT521" s="327"/>
      <c r="CU521" s="327"/>
      <c r="CX521" s="322"/>
      <c r="CY521" s="303"/>
      <c r="CZ521" s="303"/>
      <c r="DA521" s="327"/>
      <c r="DB521" s="327"/>
      <c r="DE521" s="322"/>
      <c r="DF521" s="303"/>
      <c r="DG521" s="303"/>
      <c r="DH521" s="327"/>
      <c r="DI521" s="327"/>
      <c r="DL521" s="322"/>
      <c r="DM521" s="303"/>
      <c r="DN521" s="303"/>
      <c r="DO521" s="327"/>
      <c r="DP521" s="327"/>
      <c r="DS521" s="322"/>
      <c r="DT521" s="303"/>
      <c r="DU521" s="303"/>
      <c r="DV521" s="327"/>
      <c r="DW521" s="327"/>
      <c r="DZ521" s="322"/>
      <c r="EA521" s="303"/>
      <c r="EB521" s="303"/>
      <c r="EC521" s="327"/>
      <c r="ED521" s="327"/>
      <c r="EG521" s="322"/>
      <c r="EH521" s="303"/>
      <c r="EI521" s="303"/>
      <c r="EJ521" s="327"/>
      <c r="EK521" s="327"/>
      <c r="EN521" s="322"/>
      <c r="EO521" s="303"/>
      <c r="EP521" s="303"/>
      <c r="EQ521" s="327"/>
      <c r="ER521" s="327"/>
      <c r="EU521" s="322"/>
      <c r="EV521" s="303"/>
      <c r="EW521" s="303"/>
      <c r="EX521" s="327"/>
      <c r="EY521" s="327"/>
      <c r="FB521" s="322"/>
      <c r="FC521" s="303"/>
      <c r="FD521" s="303"/>
      <c r="FE521" s="327"/>
      <c r="FF521" s="327"/>
      <c r="FI521" s="322"/>
      <c r="FJ521" s="303"/>
      <c r="FK521" s="303"/>
      <c r="FL521" s="327"/>
      <c r="FM521" s="327"/>
      <c r="FP521" s="322"/>
      <c r="FQ521" s="303"/>
      <c r="FR521" s="303"/>
      <c r="FS521" s="327"/>
      <c r="FT521" s="327"/>
      <c r="FW521" s="322"/>
      <c r="FX521" s="303"/>
      <c r="FY521" s="303"/>
      <c r="FZ521" s="327"/>
      <c r="GA521" s="327"/>
      <c r="GD521" s="322"/>
      <c r="GE521" s="303"/>
      <c r="GF521" s="303"/>
      <c r="GG521" s="327"/>
      <c r="GH521" s="327"/>
      <c r="GK521" s="322"/>
      <c r="GL521" s="303"/>
      <c r="GM521" s="303"/>
      <c r="GN521" s="327"/>
      <c r="GO521" s="327"/>
      <c r="GR521" s="322"/>
      <c r="GS521" s="303"/>
      <c r="GT521" s="303"/>
      <c r="GU521" s="327"/>
      <c r="GV521" s="327"/>
      <c r="GY521" s="322"/>
      <c r="GZ521" s="303"/>
      <c r="HA521" s="303"/>
      <c r="HB521" s="327"/>
      <c r="HC521" s="327"/>
      <c r="HF521" s="322"/>
      <c r="HG521" s="303"/>
      <c r="HH521" s="303"/>
      <c r="HI521" s="327"/>
      <c r="HJ521" s="327"/>
      <c r="HM521" s="322"/>
      <c r="HN521" s="303"/>
      <c r="HO521" s="303"/>
      <c r="HP521" s="327"/>
      <c r="HQ521" s="327"/>
      <c r="HT521" s="322"/>
      <c r="HU521" s="303"/>
      <c r="HV521" s="303"/>
      <c r="HW521" s="327"/>
      <c r="HX521" s="327"/>
      <c r="IA521" s="322"/>
      <c r="IB521" s="303"/>
      <c r="IC521" s="303"/>
      <c r="ID521" s="327"/>
      <c r="IE521" s="327"/>
      <c r="IH521" s="322"/>
      <c r="II521" s="303"/>
      <c r="IJ521" s="303"/>
      <c r="IK521" s="327"/>
      <c r="IL521" s="327"/>
      <c r="IO521" s="322"/>
      <c r="IP521" s="303"/>
      <c r="IQ521" s="303"/>
      <c r="IR521" s="327"/>
      <c r="IS521" s="327"/>
      <c r="IV521" s="322"/>
    </row>
    <row r="522" spans="1:256" s="306" customFormat="1" ht="15">
      <c r="A522" s="326"/>
      <c r="B522" s="188"/>
      <c r="C522" s="188">
        <v>4430</v>
      </c>
      <c r="D522" s="321" t="s">
        <v>283</v>
      </c>
      <c r="E522" s="189">
        <v>1500</v>
      </c>
      <c r="F522" s="189">
        <v>1500</v>
      </c>
      <c r="G522" s="188">
        <v>90.8</v>
      </c>
      <c r="H522" s="327"/>
      <c r="K522" s="322"/>
      <c r="L522" s="303"/>
      <c r="M522" s="303"/>
      <c r="N522" s="327"/>
      <c r="O522" s="327"/>
      <c r="R522" s="322"/>
      <c r="S522" s="303"/>
      <c r="T522" s="303"/>
      <c r="U522" s="327"/>
      <c r="V522" s="327"/>
      <c r="Y522" s="322"/>
      <c r="Z522" s="303"/>
      <c r="AA522" s="303"/>
      <c r="AB522" s="327"/>
      <c r="AC522" s="327"/>
      <c r="AF522" s="322"/>
      <c r="AG522" s="303"/>
      <c r="AH522" s="303"/>
      <c r="AI522" s="327"/>
      <c r="AJ522" s="327"/>
      <c r="AM522" s="322"/>
      <c r="AN522" s="303"/>
      <c r="AO522" s="303"/>
      <c r="AP522" s="327"/>
      <c r="AQ522" s="327"/>
      <c r="AT522" s="322"/>
      <c r="AU522" s="303"/>
      <c r="AV522" s="303"/>
      <c r="AW522" s="327"/>
      <c r="AX522" s="327"/>
      <c r="BA522" s="322"/>
      <c r="BB522" s="303"/>
      <c r="BC522" s="303"/>
      <c r="BD522" s="327"/>
      <c r="BE522" s="327"/>
      <c r="BH522" s="322"/>
      <c r="BI522" s="303"/>
      <c r="BJ522" s="303"/>
      <c r="BK522" s="327"/>
      <c r="BL522" s="327"/>
      <c r="BO522" s="322"/>
      <c r="BP522" s="303"/>
      <c r="BQ522" s="303"/>
      <c r="BR522" s="327"/>
      <c r="BS522" s="327"/>
      <c r="BV522" s="322"/>
      <c r="BW522" s="303"/>
      <c r="BX522" s="303"/>
      <c r="BY522" s="327"/>
      <c r="BZ522" s="327"/>
      <c r="CC522" s="322"/>
      <c r="CD522" s="303"/>
      <c r="CE522" s="303"/>
      <c r="CF522" s="327"/>
      <c r="CG522" s="327"/>
      <c r="CJ522" s="322"/>
      <c r="CK522" s="303"/>
      <c r="CL522" s="303"/>
      <c r="CM522" s="327"/>
      <c r="CN522" s="327"/>
      <c r="CQ522" s="322"/>
      <c r="CR522" s="303"/>
      <c r="CS522" s="303"/>
      <c r="CT522" s="327"/>
      <c r="CU522" s="327"/>
      <c r="CX522" s="322"/>
      <c r="CY522" s="303"/>
      <c r="CZ522" s="303"/>
      <c r="DA522" s="327"/>
      <c r="DB522" s="327"/>
      <c r="DE522" s="322"/>
      <c r="DF522" s="303"/>
      <c r="DG522" s="303"/>
      <c r="DH522" s="327"/>
      <c r="DI522" s="327"/>
      <c r="DL522" s="322"/>
      <c r="DM522" s="303"/>
      <c r="DN522" s="303"/>
      <c r="DO522" s="327"/>
      <c r="DP522" s="327"/>
      <c r="DS522" s="322"/>
      <c r="DT522" s="303"/>
      <c r="DU522" s="303"/>
      <c r="DV522" s="327"/>
      <c r="DW522" s="327"/>
      <c r="DZ522" s="322"/>
      <c r="EA522" s="303"/>
      <c r="EB522" s="303"/>
      <c r="EC522" s="327"/>
      <c r="ED522" s="327"/>
      <c r="EG522" s="322"/>
      <c r="EH522" s="303"/>
      <c r="EI522" s="303"/>
      <c r="EJ522" s="327"/>
      <c r="EK522" s="327"/>
      <c r="EN522" s="322"/>
      <c r="EO522" s="303"/>
      <c r="EP522" s="303"/>
      <c r="EQ522" s="327"/>
      <c r="ER522" s="327"/>
      <c r="EU522" s="322"/>
      <c r="EV522" s="303"/>
      <c r="EW522" s="303"/>
      <c r="EX522" s="327"/>
      <c r="EY522" s="327"/>
      <c r="FB522" s="322"/>
      <c r="FC522" s="303"/>
      <c r="FD522" s="303"/>
      <c r="FE522" s="327"/>
      <c r="FF522" s="327"/>
      <c r="FI522" s="322"/>
      <c r="FJ522" s="303"/>
      <c r="FK522" s="303"/>
      <c r="FL522" s="327"/>
      <c r="FM522" s="327"/>
      <c r="FP522" s="322"/>
      <c r="FQ522" s="303"/>
      <c r="FR522" s="303"/>
      <c r="FS522" s="327"/>
      <c r="FT522" s="327"/>
      <c r="FW522" s="322"/>
      <c r="FX522" s="303"/>
      <c r="FY522" s="303"/>
      <c r="FZ522" s="327"/>
      <c r="GA522" s="327"/>
      <c r="GD522" s="322"/>
      <c r="GE522" s="303"/>
      <c r="GF522" s="303"/>
      <c r="GG522" s="327"/>
      <c r="GH522" s="327"/>
      <c r="GK522" s="322"/>
      <c r="GL522" s="303"/>
      <c r="GM522" s="303"/>
      <c r="GN522" s="327"/>
      <c r="GO522" s="327"/>
      <c r="GR522" s="322"/>
      <c r="GS522" s="303"/>
      <c r="GT522" s="303"/>
      <c r="GU522" s="327"/>
      <c r="GV522" s="327"/>
      <c r="GY522" s="322"/>
      <c r="GZ522" s="303"/>
      <c r="HA522" s="303"/>
      <c r="HB522" s="327"/>
      <c r="HC522" s="327"/>
      <c r="HF522" s="322"/>
      <c r="HG522" s="303"/>
      <c r="HH522" s="303"/>
      <c r="HI522" s="327"/>
      <c r="HJ522" s="327"/>
      <c r="HM522" s="322"/>
      <c r="HN522" s="303"/>
      <c r="HO522" s="303"/>
      <c r="HP522" s="327"/>
      <c r="HQ522" s="327"/>
      <c r="HT522" s="322"/>
      <c r="HU522" s="303"/>
      <c r="HV522" s="303"/>
      <c r="HW522" s="327"/>
      <c r="HX522" s="327"/>
      <c r="IA522" s="322"/>
      <c r="IB522" s="303"/>
      <c r="IC522" s="303"/>
      <c r="ID522" s="327"/>
      <c r="IE522" s="327"/>
      <c r="IH522" s="322"/>
      <c r="II522" s="303"/>
      <c r="IJ522" s="303"/>
      <c r="IK522" s="327"/>
      <c r="IL522" s="327"/>
      <c r="IO522" s="322"/>
      <c r="IP522" s="303"/>
      <c r="IQ522" s="303"/>
      <c r="IR522" s="327"/>
      <c r="IS522" s="327"/>
      <c r="IV522" s="322"/>
    </row>
    <row r="523" spans="1:7" ht="15">
      <c r="A523" s="284"/>
      <c r="B523" s="284">
        <v>85214</v>
      </c>
      <c r="C523" s="284"/>
      <c r="D523" s="291" t="s">
        <v>384</v>
      </c>
      <c r="E523" s="286">
        <f>E524+E525</f>
        <v>704042</v>
      </c>
      <c r="F523" s="287">
        <f>SUM(F524+F525)</f>
        <v>704042</v>
      </c>
      <c r="G523" s="20">
        <f>(F523/E523)*100</f>
        <v>100</v>
      </c>
    </row>
    <row r="524" spans="1:7" ht="15">
      <c r="A524" s="284"/>
      <c r="B524" s="188"/>
      <c r="C524" s="188">
        <v>3110</v>
      </c>
      <c r="D524" s="17" t="s">
        <v>385</v>
      </c>
      <c r="E524" s="189">
        <v>497983</v>
      </c>
      <c r="F524" s="290">
        <v>497983</v>
      </c>
      <c r="G524" s="20">
        <f>(F524/E524)*100</f>
        <v>100</v>
      </c>
    </row>
    <row r="525" spans="1:7" ht="15">
      <c r="A525" s="284"/>
      <c r="B525" s="188"/>
      <c r="C525" s="188">
        <v>4330</v>
      </c>
      <c r="D525" s="17" t="s">
        <v>386</v>
      </c>
      <c r="E525" s="189">
        <v>206059</v>
      </c>
      <c r="F525" s="290">
        <v>206059</v>
      </c>
      <c r="G525" s="20">
        <f>(F525/E525)*100</f>
        <v>100</v>
      </c>
    </row>
    <row r="526" spans="1:7" ht="15">
      <c r="A526" s="284"/>
      <c r="B526" s="284">
        <v>85215</v>
      </c>
      <c r="C526" s="284"/>
      <c r="D526" s="291" t="s">
        <v>387</v>
      </c>
      <c r="E526" s="286">
        <f>SUM(E527:E532)</f>
        <v>508900</v>
      </c>
      <c r="F526" s="287">
        <f>SUM(F527+F528+F530+F529+F532+F531)</f>
        <v>495462</v>
      </c>
      <c r="G526" s="20">
        <f>(F526/E526)*100</f>
        <v>97.35940263313027</v>
      </c>
    </row>
    <row r="527" spans="1:7" ht="15">
      <c r="A527" s="284"/>
      <c r="B527" s="188"/>
      <c r="C527" s="188">
        <v>3110</v>
      </c>
      <c r="D527" s="17" t="s">
        <v>388</v>
      </c>
      <c r="E527" s="189">
        <v>505314</v>
      </c>
      <c r="F527" s="290">
        <v>491876</v>
      </c>
      <c r="G527" s="20">
        <f>(F527/E527)*100</f>
        <v>97.34066342907578</v>
      </c>
    </row>
    <row r="528" spans="1:7" ht="15">
      <c r="A528" s="284"/>
      <c r="B528" s="188"/>
      <c r="C528" s="188">
        <v>4210</v>
      </c>
      <c r="D528" s="17" t="s">
        <v>294</v>
      </c>
      <c r="E528" s="189">
        <v>79</v>
      </c>
      <c r="F528" s="290">
        <v>79</v>
      </c>
      <c r="G528" s="20">
        <f>(F528/E528)*100</f>
        <v>100</v>
      </c>
    </row>
    <row r="529" spans="1:7" ht="15">
      <c r="A529" s="284"/>
      <c r="B529" s="188"/>
      <c r="C529" s="188">
        <v>4280</v>
      </c>
      <c r="D529" s="17" t="s">
        <v>276</v>
      </c>
      <c r="E529" s="189">
        <v>70</v>
      </c>
      <c r="F529" s="290">
        <v>70</v>
      </c>
      <c r="G529" s="20">
        <f>(F529/E529)*100</f>
        <v>100</v>
      </c>
    </row>
    <row r="530" spans="1:7" ht="15">
      <c r="A530" s="284"/>
      <c r="B530" s="188"/>
      <c r="C530" s="188">
        <v>4300</v>
      </c>
      <c r="D530" s="17" t="s">
        <v>239</v>
      </c>
      <c r="E530" s="189">
        <v>2946</v>
      </c>
      <c r="F530" s="290">
        <v>2946</v>
      </c>
      <c r="G530" s="20">
        <f>(F530/E530)*100</f>
        <v>100</v>
      </c>
    </row>
    <row r="531" spans="1:7" ht="15">
      <c r="A531" s="284"/>
      <c r="B531" s="188"/>
      <c r="C531" s="188">
        <v>4410</v>
      </c>
      <c r="D531" s="17" t="s">
        <v>265</v>
      </c>
      <c r="E531" s="189">
        <v>56</v>
      </c>
      <c r="F531" s="290">
        <v>56</v>
      </c>
      <c r="G531" s="20">
        <f>(F531/E531)*100</f>
        <v>100</v>
      </c>
    </row>
    <row r="532" spans="1:7" ht="15">
      <c r="A532" s="284"/>
      <c r="B532" s="188"/>
      <c r="C532" s="188">
        <v>4700</v>
      </c>
      <c r="D532" s="321" t="s">
        <v>381</v>
      </c>
      <c r="E532" s="189">
        <v>435</v>
      </c>
      <c r="F532" s="290">
        <v>435</v>
      </c>
      <c r="G532" s="20">
        <f>(F532/E532)*100</f>
        <v>100</v>
      </c>
    </row>
    <row r="533" spans="1:7" ht="15">
      <c r="A533" s="284"/>
      <c r="B533" s="284">
        <v>85219</v>
      </c>
      <c r="C533" s="284"/>
      <c r="D533" s="291" t="s">
        <v>389</v>
      </c>
      <c r="E533" s="286">
        <f>SUM(E534:E559)</f>
        <v>893200</v>
      </c>
      <c r="F533" s="287">
        <f>SUM(F534:F559)</f>
        <v>892000</v>
      </c>
      <c r="G533" s="20">
        <f>(F533/E533)*100</f>
        <v>99.86565158978952</v>
      </c>
    </row>
    <row r="534" spans="1:7" ht="15">
      <c r="A534" s="284"/>
      <c r="B534" s="284"/>
      <c r="C534" s="188">
        <v>3020</v>
      </c>
      <c r="D534" s="17" t="s">
        <v>390</v>
      </c>
      <c r="E534" s="189">
        <v>450</v>
      </c>
      <c r="F534" s="290">
        <v>450</v>
      </c>
      <c r="G534" s="20">
        <f>(F534/E534)*100</f>
        <v>100</v>
      </c>
    </row>
    <row r="535" spans="1:7" ht="15">
      <c r="A535" s="188"/>
      <c r="B535" s="188"/>
      <c r="C535" s="188">
        <v>4010</v>
      </c>
      <c r="D535" s="321" t="s">
        <v>317</v>
      </c>
      <c r="E535" s="189">
        <v>551837</v>
      </c>
      <c r="F535" s="290">
        <v>551837</v>
      </c>
      <c r="G535" s="20">
        <f>(F535/E535)*100</f>
        <v>100</v>
      </c>
    </row>
    <row r="536" spans="1:7" ht="15">
      <c r="A536" s="188"/>
      <c r="B536" s="188"/>
      <c r="C536" s="188">
        <v>4040</v>
      </c>
      <c r="D536" s="321" t="s">
        <v>270</v>
      </c>
      <c r="E536" s="189">
        <v>35068</v>
      </c>
      <c r="F536" s="290">
        <v>35068</v>
      </c>
      <c r="G536" s="20">
        <f>(F536/E536)*100</f>
        <v>100</v>
      </c>
    </row>
    <row r="537" spans="1:7" ht="15">
      <c r="A537" s="188"/>
      <c r="B537" s="188"/>
      <c r="C537" s="188">
        <v>4110</v>
      </c>
      <c r="D537" s="321" t="s">
        <v>271</v>
      </c>
      <c r="E537" s="189">
        <v>88237</v>
      </c>
      <c r="F537" s="290">
        <v>88237</v>
      </c>
      <c r="G537" s="20">
        <f>(F537/E537)*100</f>
        <v>100</v>
      </c>
    </row>
    <row r="538" spans="1:7" ht="15">
      <c r="A538" s="188"/>
      <c r="B538" s="188"/>
      <c r="C538" s="188">
        <v>4120</v>
      </c>
      <c r="D538" s="321" t="s">
        <v>272</v>
      </c>
      <c r="E538" s="189">
        <v>14117</v>
      </c>
      <c r="F538" s="290">
        <v>14117</v>
      </c>
      <c r="G538" s="20">
        <f>(F538/E538)*100</f>
        <v>100</v>
      </c>
    </row>
    <row r="539" spans="1:7" ht="15">
      <c r="A539" s="188"/>
      <c r="B539" s="188"/>
      <c r="C539" s="188">
        <v>4170</v>
      </c>
      <c r="D539" s="321" t="s">
        <v>391</v>
      </c>
      <c r="E539" s="189">
        <v>23489</v>
      </c>
      <c r="F539" s="290">
        <v>23489</v>
      </c>
      <c r="G539" s="20">
        <f>(F539/E539)*100</f>
        <v>100</v>
      </c>
    </row>
    <row r="540" spans="1:7" ht="15">
      <c r="A540" s="188"/>
      <c r="B540" s="188"/>
      <c r="C540" s="188">
        <v>4210</v>
      </c>
      <c r="D540" s="321" t="s">
        <v>294</v>
      </c>
      <c r="E540" s="189">
        <v>64817</v>
      </c>
      <c r="F540" s="290">
        <v>63617</v>
      </c>
      <c r="G540" s="20">
        <f>(F540/E540)*100</f>
        <v>98.14863384605891</v>
      </c>
    </row>
    <row r="541" spans="1:7" ht="15">
      <c r="A541" s="188"/>
      <c r="B541" s="188"/>
      <c r="C541" s="188">
        <v>4260</v>
      </c>
      <c r="D541" s="321" t="s">
        <v>319</v>
      </c>
      <c r="E541" s="189">
        <v>18839</v>
      </c>
      <c r="F541" s="290">
        <v>18839</v>
      </c>
      <c r="G541" s="20">
        <f>(F541/E541)*100</f>
        <v>100</v>
      </c>
    </row>
    <row r="542" spans="1:5" ht="15">
      <c r="A542" s="306"/>
      <c r="B542" s="306"/>
      <c r="C542" s="306"/>
      <c r="D542" s="322"/>
      <c r="E542" s="303"/>
    </row>
    <row r="543" spans="1:5" ht="15">
      <c r="A543" s="306"/>
      <c r="B543" s="306"/>
      <c r="C543" s="306"/>
      <c r="D543" s="322"/>
      <c r="E543" s="303"/>
    </row>
    <row r="544" spans="1:7" ht="15">
      <c r="A544" s="306"/>
      <c r="B544" s="306"/>
      <c r="C544" s="306"/>
      <c r="D544" s="322"/>
      <c r="E544" s="303"/>
      <c r="G544" s="256" t="s">
        <v>258</v>
      </c>
    </row>
    <row r="545" spans="1:7" ht="15">
      <c r="A545" s="188"/>
      <c r="B545" s="188"/>
      <c r="C545" s="188">
        <v>4270</v>
      </c>
      <c r="D545" s="321" t="s">
        <v>250</v>
      </c>
      <c r="E545" s="189">
        <v>1126</v>
      </c>
      <c r="F545" s="290">
        <v>1126</v>
      </c>
      <c r="G545" s="20">
        <f>(F545/E545)*100</f>
        <v>100</v>
      </c>
    </row>
    <row r="546" spans="1:7" ht="15">
      <c r="A546" s="188"/>
      <c r="B546" s="188"/>
      <c r="C546" s="188">
        <v>4280</v>
      </c>
      <c r="D546" s="321" t="s">
        <v>276</v>
      </c>
      <c r="E546" s="189">
        <v>798</v>
      </c>
      <c r="F546" s="290">
        <v>798</v>
      </c>
      <c r="G546" s="20">
        <f>(F546/E546)*100</f>
        <v>100</v>
      </c>
    </row>
    <row r="547" spans="1:7" ht="15">
      <c r="A547" s="188"/>
      <c r="B547" s="188"/>
      <c r="C547" s="188">
        <v>4300</v>
      </c>
      <c r="D547" s="321" t="s">
        <v>239</v>
      </c>
      <c r="E547" s="189">
        <v>38132</v>
      </c>
      <c r="F547" s="290">
        <v>38132</v>
      </c>
      <c r="G547" s="20">
        <f>(F547/E547)*100</f>
        <v>100</v>
      </c>
    </row>
    <row r="548" spans="1:7" ht="15">
      <c r="A548" s="188"/>
      <c r="B548" s="188"/>
      <c r="C548" s="188">
        <v>4350</v>
      </c>
      <c r="D548" s="321" t="s">
        <v>278</v>
      </c>
      <c r="E548" s="189">
        <v>1539</v>
      </c>
      <c r="F548" s="290">
        <v>1539</v>
      </c>
      <c r="G548" s="20">
        <f>(F548/E548)*100</f>
        <v>100</v>
      </c>
    </row>
    <row r="549" spans="1:7" ht="15">
      <c r="A549" s="188"/>
      <c r="B549" s="188"/>
      <c r="C549" s="188">
        <v>4360</v>
      </c>
      <c r="D549" s="321" t="s">
        <v>392</v>
      </c>
      <c r="E549" s="189">
        <v>1759</v>
      </c>
      <c r="F549" s="290">
        <v>1759</v>
      </c>
      <c r="G549" s="20">
        <f>(F549/E549)*100</f>
        <v>100</v>
      </c>
    </row>
    <row r="550" spans="1:7" ht="15">
      <c r="A550" s="188"/>
      <c r="B550" s="188"/>
      <c r="C550" s="188">
        <v>4370</v>
      </c>
      <c r="D550" s="321" t="s">
        <v>280</v>
      </c>
      <c r="E550" s="189">
        <v>4565</v>
      </c>
      <c r="F550" s="290">
        <v>4565</v>
      </c>
      <c r="G550" s="20">
        <f>(F550/E550)*100</f>
        <v>100</v>
      </c>
    </row>
    <row r="551" spans="1:7" ht="15">
      <c r="A551" s="188"/>
      <c r="B551" s="188"/>
      <c r="C551" s="188">
        <v>4410</v>
      </c>
      <c r="D551" s="321" t="s">
        <v>345</v>
      </c>
      <c r="E551" s="189">
        <v>6528</v>
      </c>
      <c r="F551" s="290">
        <v>6528</v>
      </c>
      <c r="G551" s="20">
        <f>(F551/E551)*100</f>
        <v>100</v>
      </c>
    </row>
    <row r="552" spans="1:7" ht="15">
      <c r="A552" s="188"/>
      <c r="B552" s="188"/>
      <c r="C552" s="188">
        <v>4420</v>
      </c>
      <c r="D552" s="321" t="s">
        <v>393</v>
      </c>
      <c r="E552" s="189">
        <v>199</v>
      </c>
      <c r="F552" s="290">
        <v>199</v>
      </c>
      <c r="G552" s="20">
        <f>(F552/E552)*100</f>
        <v>100</v>
      </c>
    </row>
    <row r="553" spans="1:7" ht="15">
      <c r="A553" s="188"/>
      <c r="B553" s="188"/>
      <c r="C553" s="188">
        <v>4430</v>
      </c>
      <c r="D553" s="321" t="s">
        <v>283</v>
      </c>
      <c r="E553" s="189">
        <v>3018</v>
      </c>
      <c r="F553" s="290">
        <v>3018</v>
      </c>
      <c r="G553" s="20">
        <f>(F553/E553)*100</f>
        <v>100</v>
      </c>
    </row>
    <row r="554" spans="1:7" ht="15">
      <c r="A554" s="188"/>
      <c r="B554" s="188"/>
      <c r="C554" s="188">
        <v>4440</v>
      </c>
      <c r="D554" s="321" t="s">
        <v>284</v>
      </c>
      <c r="E554" s="189">
        <v>18277</v>
      </c>
      <c r="F554" s="290">
        <v>18277</v>
      </c>
      <c r="G554" s="20">
        <f>(F554/E554)*100</f>
        <v>100</v>
      </c>
    </row>
    <row r="555" spans="1:7" ht="15">
      <c r="A555" s="188"/>
      <c r="B555" s="188"/>
      <c r="C555" s="188">
        <v>4700</v>
      </c>
      <c r="D555" s="321" t="s">
        <v>381</v>
      </c>
      <c r="E555" s="189">
        <v>4380</v>
      </c>
      <c r="F555" s="290">
        <v>4380</v>
      </c>
      <c r="G555" s="20">
        <f>(F555/E555)*100</f>
        <v>100</v>
      </c>
    </row>
    <row r="556" spans="1:7" ht="15">
      <c r="A556" s="188"/>
      <c r="B556" s="188"/>
      <c r="C556" s="188">
        <v>4740</v>
      </c>
      <c r="D556" s="321" t="s">
        <v>394</v>
      </c>
      <c r="E556" s="189">
        <v>1456</v>
      </c>
      <c r="F556" s="290">
        <v>1456</v>
      </c>
      <c r="G556" s="20">
        <f>(F556/E556)*100</f>
        <v>100</v>
      </c>
    </row>
    <row r="557" spans="1:7" ht="15">
      <c r="A557" s="188"/>
      <c r="B557" s="188"/>
      <c r="C557" s="188">
        <v>4750</v>
      </c>
      <c r="D557" s="321" t="s">
        <v>395</v>
      </c>
      <c r="E557" s="189">
        <v>3169</v>
      </c>
      <c r="F557" s="290">
        <v>3169</v>
      </c>
      <c r="G557" s="20">
        <f>(F557/E557)*100</f>
        <v>100</v>
      </c>
    </row>
    <row r="558" spans="1:7" ht="15">
      <c r="A558" s="188"/>
      <c r="B558" s="188"/>
      <c r="C558" s="188">
        <v>6050</v>
      </c>
      <c r="D558" s="321" t="s">
        <v>251</v>
      </c>
      <c r="E558" s="189">
        <v>8000</v>
      </c>
      <c r="F558" s="290">
        <v>8000</v>
      </c>
      <c r="G558" s="20">
        <f>(F558/E558)*100</f>
        <v>100</v>
      </c>
    </row>
    <row r="559" spans="1:7" ht="15">
      <c r="A559" s="188"/>
      <c r="B559" s="188"/>
      <c r="C559" s="188">
        <v>6060</v>
      </c>
      <c r="D559" s="321" t="s">
        <v>252</v>
      </c>
      <c r="E559" s="189">
        <v>3400</v>
      </c>
      <c r="F559" s="290">
        <v>3400</v>
      </c>
      <c r="G559" s="20">
        <f>(F559/E559)*100</f>
        <v>100</v>
      </c>
    </row>
    <row r="560" spans="1:8" ht="15">
      <c r="A560" s="284"/>
      <c r="B560" s="284">
        <v>85228</v>
      </c>
      <c r="C560" s="284"/>
      <c r="D560" s="285" t="s">
        <v>224</v>
      </c>
      <c r="E560" s="286">
        <f>SUM(E561:E572)</f>
        <v>202750</v>
      </c>
      <c r="F560" s="287">
        <f>SUM(F561:F572)</f>
        <v>202750</v>
      </c>
      <c r="G560" s="20">
        <f>(F560/E560)*100</f>
        <v>100</v>
      </c>
      <c r="H560" s="253">
        <f>E560+'zał 6'!E64</f>
        <v>267750</v>
      </c>
    </row>
    <row r="561" spans="1:7" ht="15">
      <c r="A561" s="284"/>
      <c r="B561" s="284"/>
      <c r="C561" s="188">
        <v>3020</v>
      </c>
      <c r="D561" s="319" t="s">
        <v>390</v>
      </c>
      <c r="E561" s="189">
        <v>2055</v>
      </c>
      <c r="F561" s="290">
        <v>2055</v>
      </c>
      <c r="G561" s="20">
        <f>(F561/E561)*100</f>
        <v>100</v>
      </c>
    </row>
    <row r="562" spans="1:7" ht="15">
      <c r="A562" s="188"/>
      <c r="B562" s="188"/>
      <c r="C562" s="188">
        <v>4010</v>
      </c>
      <c r="D562" s="319" t="s">
        <v>269</v>
      </c>
      <c r="E562" s="189">
        <v>130584</v>
      </c>
      <c r="F562" s="290">
        <v>130584</v>
      </c>
      <c r="G562" s="20">
        <f>(F562/E562)*100</f>
        <v>100</v>
      </c>
    </row>
    <row r="563" spans="1:7" ht="15">
      <c r="A563" s="188"/>
      <c r="B563" s="188"/>
      <c r="C563" s="188">
        <v>4040</v>
      </c>
      <c r="D563" s="319" t="s">
        <v>270</v>
      </c>
      <c r="E563" s="189">
        <v>10652</v>
      </c>
      <c r="F563" s="290">
        <v>10652</v>
      </c>
      <c r="G563" s="20">
        <f>(F563/E563)*100</f>
        <v>100</v>
      </c>
    </row>
    <row r="564" spans="1:7" ht="15">
      <c r="A564" s="188"/>
      <c r="B564" s="188"/>
      <c r="C564" s="188">
        <v>4110</v>
      </c>
      <c r="D564" s="319" t="s">
        <v>271</v>
      </c>
      <c r="E564" s="189">
        <v>17752</v>
      </c>
      <c r="F564" s="290">
        <v>17752</v>
      </c>
      <c r="G564" s="20">
        <f>(F564/E564)*100</f>
        <v>100</v>
      </c>
    </row>
    <row r="565" spans="1:7" ht="15">
      <c r="A565" s="188"/>
      <c r="B565" s="188"/>
      <c r="C565" s="188">
        <v>4120</v>
      </c>
      <c r="D565" s="319" t="s">
        <v>272</v>
      </c>
      <c r="E565" s="189">
        <v>4252</v>
      </c>
      <c r="F565" s="290">
        <v>4252</v>
      </c>
      <c r="G565" s="20">
        <f>(F565/E565)*100</f>
        <v>100</v>
      </c>
    </row>
    <row r="566" spans="1:7" ht="15">
      <c r="A566" s="188"/>
      <c r="B566" s="188"/>
      <c r="C566" s="188">
        <v>4170</v>
      </c>
      <c r="D566" s="319" t="s">
        <v>274</v>
      </c>
      <c r="E566" s="189">
        <v>23037</v>
      </c>
      <c r="F566" s="290">
        <v>23037</v>
      </c>
      <c r="G566" s="20">
        <f>(F566/E566)*100</f>
        <v>100</v>
      </c>
    </row>
    <row r="567" spans="1:7" ht="15">
      <c r="A567" s="188"/>
      <c r="B567" s="188"/>
      <c r="C567" s="188">
        <v>4210</v>
      </c>
      <c r="D567" s="319" t="s">
        <v>247</v>
      </c>
      <c r="E567" s="189">
        <v>3170</v>
      </c>
      <c r="F567" s="290">
        <v>3170</v>
      </c>
      <c r="G567" s="20">
        <f>(F567/E567)*100</f>
        <v>100</v>
      </c>
    </row>
    <row r="568" spans="1:7" ht="15">
      <c r="A568" s="188"/>
      <c r="B568" s="188"/>
      <c r="C568" s="188">
        <v>4280</v>
      </c>
      <c r="D568" s="319" t="s">
        <v>320</v>
      </c>
      <c r="E568" s="189">
        <v>1000</v>
      </c>
      <c r="F568" s="290">
        <v>1000</v>
      </c>
      <c r="G568" s="20">
        <f>(F568/E568)*100</f>
        <v>100</v>
      </c>
    </row>
    <row r="569" spans="1:7" ht="15">
      <c r="A569" s="188"/>
      <c r="B569" s="188"/>
      <c r="C569" s="188">
        <v>4300</v>
      </c>
      <c r="D569" s="319" t="s">
        <v>241</v>
      </c>
      <c r="E569" s="189">
        <v>814</v>
      </c>
      <c r="F569" s="290">
        <v>814</v>
      </c>
      <c r="G569" s="20">
        <f>(F569/E569)*100</f>
        <v>100</v>
      </c>
    </row>
    <row r="570" spans="1:7" ht="15">
      <c r="A570" s="188"/>
      <c r="B570" s="188"/>
      <c r="C570" s="188">
        <v>4360</v>
      </c>
      <c r="D570" s="319" t="s">
        <v>351</v>
      </c>
      <c r="E570" s="189">
        <v>615</v>
      </c>
      <c r="F570" s="290">
        <v>615</v>
      </c>
      <c r="G570" s="20">
        <f>(F570/E570)*100</f>
        <v>100</v>
      </c>
    </row>
    <row r="571" spans="1:7" ht="15">
      <c r="A571" s="188"/>
      <c r="B571" s="188"/>
      <c r="C571" s="188">
        <v>4410</v>
      </c>
      <c r="D571" s="319" t="s">
        <v>265</v>
      </c>
      <c r="E571" s="189">
        <v>515</v>
      </c>
      <c r="F571" s="290">
        <v>515</v>
      </c>
      <c r="G571" s="20">
        <f>(F571/E571)*100</f>
        <v>100</v>
      </c>
    </row>
    <row r="572" spans="1:7" ht="15">
      <c r="A572" s="188"/>
      <c r="B572" s="188"/>
      <c r="C572" s="188">
        <v>4440</v>
      </c>
      <c r="D572" s="321" t="s">
        <v>284</v>
      </c>
      <c r="E572" s="189">
        <v>8304</v>
      </c>
      <c r="F572" s="290">
        <v>8304</v>
      </c>
      <c r="G572" s="20">
        <f>(F572/E572)*100</f>
        <v>100</v>
      </c>
    </row>
    <row r="573" spans="1:7" ht="15">
      <c r="A573" s="284"/>
      <c r="B573" s="284">
        <v>85295</v>
      </c>
      <c r="C573" s="284"/>
      <c r="D573" s="285" t="s">
        <v>42</v>
      </c>
      <c r="E573" s="286">
        <f>SUM(E574:E578)</f>
        <v>621365</v>
      </c>
      <c r="F573" s="287">
        <f>SUM(F574:F578)</f>
        <v>616585</v>
      </c>
      <c r="G573" s="20">
        <f>(F573/E573)*100</f>
        <v>99.23072590184513</v>
      </c>
    </row>
    <row r="574" spans="1:7" ht="29.25">
      <c r="A574" s="188"/>
      <c r="B574" s="188"/>
      <c r="C574" s="188">
        <v>2820</v>
      </c>
      <c r="D574" s="319" t="s">
        <v>376</v>
      </c>
      <c r="E574" s="189">
        <v>12300</v>
      </c>
      <c r="F574" s="290">
        <v>12300</v>
      </c>
      <c r="G574" s="20">
        <f>(F574/E574)*100</f>
        <v>100</v>
      </c>
    </row>
    <row r="575" spans="1:7" ht="15">
      <c r="A575" s="188"/>
      <c r="B575" s="188"/>
      <c r="C575" s="188">
        <v>3110</v>
      </c>
      <c r="D575" s="319" t="s">
        <v>385</v>
      </c>
      <c r="E575" s="189">
        <v>522522</v>
      </c>
      <c r="F575" s="290">
        <v>522522</v>
      </c>
      <c r="G575" s="20">
        <f>(F575/E575)*100</f>
        <v>100</v>
      </c>
    </row>
    <row r="576" spans="1:7" ht="15">
      <c r="A576" s="188"/>
      <c r="B576" s="188"/>
      <c r="C576" s="188">
        <v>4210</v>
      </c>
      <c r="D576" s="319" t="s">
        <v>247</v>
      </c>
      <c r="E576" s="189">
        <v>50500</v>
      </c>
      <c r="F576" s="290">
        <v>46587</v>
      </c>
      <c r="G576" s="20">
        <f>(F576/E576)*100</f>
        <v>92.25148514851486</v>
      </c>
    </row>
    <row r="577" spans="1:7" ht="15">
      <c r="A577" s="188"/>
      <c r="B577" s="188"/>
      <c r="C577" s="188">
        <v>4300</v>
      </c>
      <c r="D577" s="319" t="s">
        <v>239</v>
      </c>
      <c r="E577" s="189">
        <v>8800</v>
      </c>
      <c r="F577" s="290">
        <v>7933</v>
      </c>
      <c r="G577" s="20">
        <f>(F577/E577)*100</f>
        <v>90.14772727272728</v>
      </c>
    </row>
    <row r="578" spans="1:7" ht="15">
      <c r="A578" s="188"/>
      <c r="B578" s="188"/>
      <c r="C578" s="188">
        <v>6060</v>
      </c>
      <c r="D578" s="319" t="s">
        <v>390</v>
      </c>
      <c r="E578" s="189">
        <v>27243</v>
      </c>
      <c r="F578" s="290">
        <v>27243</v>
      </c>
      <c r="G578" s="20">
        <f>(F578/E578)*100</f>
        <v>100</v>
      </c>
    </row>
    <row r="579" spans="1:7" ht="15">
      <c r="A579" s="279">
        <v>853</v>
      </c>
      <c r="B579" s="341"/>
      <c r="C579" s="341"/>
      <c r="D579" s="280" t="s">
        <v>180</v>
      </c>
      <c r="E579" s="281">
        <f>SUM(E580)</f>
        <v>128930</v>
      </c>
      <c r="F579" s="281">
        <f>SUM(F580)</f>
        <v>128930</v>
      </c>
      <c r="G579" s="283">
        <f>(F579/E579)*100</f>
        <v>100</v>
      </c>
    </row>
    <row r="580" spans="1:7" ht="15">
      <c r="A580" s="188"/>
      <c r="B580" s="284">
        <v>85395</v>
      </c>
      <c r="C580" s="284"/>
      <c r="D580" s="285" t="s">
        <v>42</v>
      </c>
      <c r="E580" s="189">
        <f>SUM(E581:E598)</f>
        <v>128930</v>
      </c>
      <c r="F580" s="189">
        <f>SUM(F581:F598)</f>
        <v>128930</v>
      </c>
      <c r="G580" s="20">
        <f>(F580/E580)*100</f>
        <v>100</v>
      </c>
    </row>
    <row r="581" spans="1:7" ht="15">
      <c r="A581" s="188"/>
      <c r="B581" s="284"/>
      <c r="C581" s="188">
        <v>2838</v>
      </c>
      <c r="D581" s="321" t="s">
        <v>396</v>
      </c>
      <c r="E581" s="189">
        <v>10577</v>
      </c>
      <c r="F581" s="189">
        <v>10577</v>
      </c>
      <c r="G581" s="20">
        <f>(F581/E581)*100</f>
        <v>100</v>
      </c>
    </row>
    <row r="582" spans="1:7" ht="29.25">
      <c r="A582" s="188"/>
      <c r="B582" s="188"/>
      <c r="C582" s="188">
        <v>2839</v>
      </c>
      <c r="D582" s="319" t="s">
        <v>380</v>
      </c>
      <c r="E582" s="189">
        <v>623</v>
      </c>
      <c r="F582" s="290">
        <v>623</v>
      </c>
      <c r="G582" s="20">
        <f>(F582/E582)*100</f>
        <v>100</v>
      </c>
    </row>
    <row r="583" spans="1:7" ht="15">
      <c r="A583" s="188"/>
      <c r="B583" s="188"/>
      <c r="C583" s="188">
        <v>3119</v>
      </c>
      <c r="D583" s="319" t="s">
        <v>397</v>
      </c>
      <c r="E583" s="189">
        <v>12893</v>
      </c>
      <c r="F583" s="290">
        <v>12893</v>
      </c>
      <c r="G583" s="20">
        <f>(F583/E583)*100</f>
        <v>100</v>
      </c>
    </row>
    <row r="584" spans="1:7" ht="15">
      <c r="A584" s="188"/>
      <c r="B584" s="188"/>
      <c r="C584" s="188">
        <v>4018</v>
      </c>
      <c r="D584" s="321" t="s">
        <v>317</v>
      </c>
      <c r="E584" s="189">
        <v>30823</v>
      </c>
      <c r="F584" s="189">
        <v>30823</v>
      </c>
      <c r="G584" s="20">
        <f>(F584/E584)*100</f>
        <v>100</v>
      </c>
    </row>
    <row r="585" spans="1:7" ht="15">
      <c r="A585" s="188"/>
      <c r="B585" s="188"/>
      <c r="C585" s="188">
        <v>4019</v>
      </c>
      <c r="D585" s="319" t="s">
        <v>317</v>
      </c>
      <c r="E585" s="189">
        <v>1815</v>
      </c>
      <c r="F585" s="290">
        <v>1815</v>
      </c>
      <c r="G585" s="20">
        <f>(F585/E585)*100</f>
        <v>100</v>
      </c>
    </row>
    <row r="586" spans="1:7" ht="15">
      <c r="A586" s="188"/>
      <c r="B586" s="188"/>
      <c r="C586" s="188">
        <v>4118</v>
      </c>
      <c r="D586" s="321" t="s">
        <v>271</v>
      </c>
      <c r="E586" s="189">
        <v>7777</v>
      </c>
      <c r="F586" s="189">
        <v>7777</v>
      </c>
      <c r="G586" s="20">
        <f>(F586/E586)*100</f>
        <v>100</v>
      </c>
    </row>
    <row r="587" spans="1:7" ht="15">
      <c r="A587" s="188"/>
      <c r="B587" s="188"/>
      <c r="C587" s="188">
        <v>4119</v>
      </c>
      <c r="D587" s="319" t="s">
        <v>348</v>
      </c>
      <c r="E587" s="189">
        <v>458</v>
      </c>
      <c r="F587" s="290">
        <v>458</v>
      </c>
      <c r="G587" s="20">
        <f>(F587/E587)*100</f>
        <v>100</v>
      </c>
    </row>
    <row r="588" spans="1:7" ht="15">
      <c r="A588" s="188"/>
      <c r="B588" s="188"/>
      <c r="C588" s="188">
        <v>4128</v>
      </c>
      <c r="D588" s="321" t="s">
        <v>272</v>
      </c>
      <c r="E588" s="189">
        <v>1231</v>
      </c>
      <c r="F588" s="189">
        <v>1231</v>
      </c>
      <c r="G588" s="20">
        <f>(F588/E588)*100</f>
        <v>100</v>
      </c>
    </row>
    <row r="589" spans="1:7" ht="15">
      <c r="A589" s="188"/>
      <c r="B589" s="188"/>
      <c r="C589" s="188">
        <v>4129</v>
      </c>
      <c r="D589" s="319" t="s">
        <v>349</v>
      </c>
      <c r="E589" s="189">
        <v>72</v>
      </c>
      <c r="F589" s="290">
        <v>72</v>
      </c>
      <c r="G589" s="20">
        <f>(F589/E589)*100</f>
        <v>100</v>
      </c>
    </row>
    <row r="590" spans="1:7" ht="15">
      <c r="A590" s="188"/>
      <c r="B590" s="188"/>
      <c r="C590" s="188">
        <v>4178</v>
      </c>
      <c r="D590" s="321" t="s">
        <v>274</v>
      </c>
      <c r="E590" s="189">
        <v>26121</v>
      </c>
      <c r="F590" s="189">
        <v>26120</v>
      </c>
      <c r="G590" s="20">
        <f>(F590/E590)*100</f>
        <v>99.99617166264692</v>
      </c>
    </row>
    <row r="591" spans="1:7" ht="15">
      <c r="A591" s="188"/>
      <c r="B591" s="188"/>
      <c r="C591" s="188">
        <v>4179</v>
      </c>
      <c r="D591" s="319" t="s">
        <v>317</v>
      </c>
      <c r="E591" s="189">
        <v>1538</v>
      </c>
      <c r="F591" s="290">
        <v>1538</v>
      </c>
      <c r="G591" s="20">
        <f>(F591/E591)*100</f>
        <v>100</v>
      </c>
    </row>
    <row r="592" spans="1:7" ht="15">
      <c r="A592" s="306"/>
      <c r="B592" s="306"/>
      <c r="C592" s="306"/>
      <c r="D592" s="322"/>
      <c r="E592" s="303"/>
      <c r="G592" s="256" t="s">
        <v>258</v>
      </c>
    </row>
    <row r="593" spans="1:7" ht="15">
      <c r="A593" s="188"/>
      <c r="B593" s="188"/>
      <c r="C593" s="188">
        <v>4218</v>
      </c>
      <c r="D593" s="321" t="s">
        <v>294</v>
      </c>
      <c r="E593" s="189">
        <v>17552</v>
      </c>
      <c r="F593" s="189">
        <v>17552</v>
      </c>
      <c r="G593" s="20">
        <f>(F593/E593)*100</f>
        <v>100</v>
      </c>
    </row>
    <row r="594" spans="1:7" ht="15">
      <c r="A594" s="188"/>
      <c r="B594" s="188"/>
      <c r="C594" s="188">
        <v>4219</v>
      </c>
      <c r="D594" s="319" t="s">
        <v>294</v>
      </c>
      <c r="E594" s="189">
        <v>1033</v>
      </c>
      <c r="F594" s="290">
        <v>1033</v>
      </c>
      <c r="G594" s="20">
        <f>(F594/E594)*100</f>
        <v>100</v>
      </c>
    </row>
    <row r="595" spans="1:7" ht="15">
      <c r="A595" s="188"/>
      <c r="B595" s="188"/>
      <c r="C595" s="188">
        <v>4308</v>
      </c>
      <c r="D595" s="321" t="s">
        <v>241</v>
      </c>
      <c r="E595" s="189">
        <v>14920</v>
      </c>
      <c r="F595" s="189">
        <v>14921</v>
      </c>
      <c r="G595" s="20">
        <f>(F595/E595)*100</f>
        <v>100.00670241286865</v>
      </c>
    </row>
    <row r="596" spans="1:7" ht="15">
      <c r="A596" s="188"/>
      <c r="B596" s="188"/>
      <c r="C596" s="188">
        <v>4309</v>
      </c>
      <c r="D596" s="319" t="s">
        <v>241</v>
      </c>
      <c r="E596" s="189">
        <v>873</v>
      </c>
      <c r="F596" s="290">
        <v>873</v>
      </c>
      <c r="G596" s="20">
        <f>(F596/E596)*100</f>
        <v>100</v>
      </c>
    </row>
    <row r="597" spans="1:7" ht="15">
      <c r="A597" s="188"/>
      <c r="B597" s="188"/>
      <c r="C597" s="188">
        <v>4418</v>
      </c>
      <c r="D597" s="321" t="s">
        <v>345</v>
      </c>
      <c r="E597" s="189">
        <v>589</v>
      </c>
      <c r="F597" s="189">
        <v>589</v>
      </c>
      <c r="G597" s="20">
        <f>(F597/E597)*100</f>
        <v>100</v>
      </c>
    </row>
    <row r="598" spans="1:7" ht="15">
      <c r="A598" s="188"/>
      <c r="B598" s="188"/>
      <c r="C598" s="188">
        <v>4419</v>
      </c>
      <c r="D598" s="319" t="s">
        <v>345</v>
      </c>
      <c r="E598" s="189">
        <v>35</v>
      </c>
      <c r="F598" s="290">
        <v>35</v>
      </c>
      <c r="G598" s="20">
        <f>(F598/E598)*100</f>
        <v>100</v>
      </c>
    </row>
    <row r="599" spans="1:7" ht="15">
      <c r="A599" s="279">
        <v>854</v>
      </c>
      <c r="B599" s="279"/>
      <c r="C599" s="279"/>
      <c r="D599" s="280" t="s">
        <v>398</v>
      </c>
      <c r="E599" s="281">
        <f>SUM(E600+E602)</f>
        <v>271418</v>
      </c>
      <c r="F599" s="282">
        <f>SUM(F600+F602)</f>
        <v>195085</v>
      </c>
      <c r="G599" s="283">
        <f>(F599/E599)*100</f>
        <v>71.87622044226985</v>
      </c>
    </row>
    <row r="600" spans="1:7" ht="15">
      <c r="A600" s="311"/>
      <c r="B600" s="311">
        <v>85407</v>
      </c>
      <c r="C600" s="311"/>
      <c r="D600" s="312" t="s">
        <v>399</v>
      </c>
      <c r="E600" s="329">
        <f>SUM(E601)</f>
        <v>15300</v>
      </c>
      <c r="F600" s="314">
        <f>SUM(F601)</f>
        <v>15300</v>
      </c>
      <c r="G600" s="20">
        <f>(F600/E600)*100</f>
        <v>100</v>
      </c>
    </row>
    <row r="601" spans="1:7" ht="29.25">
      <c r="A601" s="311"/>
      <c r="B601" s="311"/>
      <c r="C601" s="315">
        <v>2820</v>
      </c>
      <c r="D601" s="316" t="s">
        <v>400</v>
      </c>
      <c r="E601" s="330">
        <v>15300</v>
      </c>
      <c r="F601" s="318">
        <v>15300</v>
      </c>
      <c r="G601" s="20">
        <f>(F601/E601)*100</f>
        <v>100</v>
      </c>
    </row>
    <row r="602" spans="1:7" ht="15">
      <c r="A602" s="284"/>
      <c r="B602" s="284">
        <v>85415</v>
      </c>
      <c r="C602" s="284"/>
      <c r="D602" s="291" t="s">
        <v>185</v>
      </c>
      <c r="E602" s="286">
        <f>E603+E604</f>
        <v>256118</v>
      </c>
      <c r="F602" s="287">
        <f>SUM(F603)</f>
        <v>179785</v>
      </c>
      <c r="G602" s="20">
        <f>(F602/E602)*100</f>
        <v>70.19615958269235</v>
      </c>
    </row>
    <row r="603" spans="1:7" ht="15">
      <c r="A603" s="188"/>
      <c r="B603" s="188"/>
      <c r="C603" s="188">
        <v>3260</v>
      </c>
      <c r="D603" s="17" t="s">
        <v>401</v>
      </c>
      <c r="E603" s="189">
        <v>255798</v>
      </c>
      <c r="F603" s="290">
        <v>179785</v>
      </c>
      <c r="G603" s="20">
        <f>(F603/E603)*100</f>
        <v>70.28397407329221</v>
      </c>
    </row>
    <row r="604" spans="1:7" ht="15">
      <c r="A604" s="188"/>
      <c r="B604" s="188"/>
      <c r="C604" s="188">
        <v>4300</v>
      </c>
      <c r="D604" s="17" t="s">
        <v>239</v>
      </c>
      <c r="E604" s="189">
        <v>320</v>
      </c>
      <c r="F604" s="290">
        <v>0</v>
      </c>
      <c r="G604" s="20">
        <f>(F604/E604)*100</f>
        <v>0</v>
      </c>
    </row>
    <row r="605" spans="1:7" ht="15">
      <c r="A605" s="279">
        <v>900</v>
      </c>
      <c r="B605" s="279"/>
      <c r="C605" s="279"/>
      <c r="D605" s="280" t="s">
        <v>402</v>
      </c>
      <c r="E605" s="281">
        <f>SUM(E606+E610+E612+E616+E618+E623+E625)</f>
        <v>2101586</v>
      </c>
      <c r="F605" s="282">
        <f>SUM(F606+F610+F612+F616+F618+F623+F625)</f>
        <v>1855748</v>
      </c>
      <c r="G605" s="283">
        <f>(F605/E605)*100</f>
        <v>88.30226314792733</v>
      </c>
    </row>
    <row r="606" spans="1:7" ht="15">
      <c r="A606" s="284"/>
      <c r="B606" s="284">
        <v>90001</v>
      </c>
      <c r="C606" s="284"/>
      <c r="D606" s="291" t="s">
        <v>188</v>
      </c>
      <c r="E606" s="286">
        <f>SUM(E607+E608+E609)</f>
        <v>352806</v>
      </c>
      <c r="F606" s="287">
        <f>SUM(F607+F608+F609)</f>
        <v>235798</v>
      </c>
      <c r="G606" s="20">
        <f>(F606/E606)*100</f>
        <v>66.83503115026387</v>
      </c>
    </row>
    <row r="607" spans="1:7" ht="15">
      <c r="A607" s="284"/>
      <c r="B607" s="188"/>
      <c r="C607" s="188">
        <v>4300</v>
      </c>
      <c r="D607" s="17" t="s">
        <v>239</v>
      </c>
      <c r="E607" s="189">
        <v>64100</v>
      </c>
      <c r="F607" s="290">
        <v>55517</v>
      </c>
      <c r="G607" s="20">
        <f>(F607/E607)*100</f>
        <v>86.60998439937597</v>
      </c>
    </row>
    <row r="608" spans="1:7" ht="15">
      <c r="A608" s="284"/>
      <c r="B608" s="188"/>
      <c r="C608" s="188">
        <v>6050</v>
      </c>
      <c r="D608" s="17" t="s">
        <v>249</v>
      </c>
      <c r="E608" s="189">
        <v>250706</v>
      </c>
      <c r="F608" s="290">
        <v>162281</v>
      </c>
      <c r="G608" s="20">
        <f>(F608/E608)*100</f>
        <v>64.7296035994352</v>
      </c>
    </row>
    <row r="609" spans="1:7" ht="15">
      <c r="A609" s="284"/>
      <c r="B609" s="188"/>
      <c r="C609" s="188">
        <v>6060</v>
      </c>
      <c r="D609" s="17" t="s">
        <v>403</v>
      </c>
      <c r="E609" s="189">
        <v>38000</v>
      </c>
      <c r="F609" s="290">
        <v>18000</v>
      </c>
      <c r="G609" s="20">
        <f>(F609/E609)*100</f>
        <v>47.368421052631575</v>
      </c>
    </row>
    <row r="610" spans="1:7" ht="15">
      <c r="A610" s="284"/>
      <c r="B610" s="284">
        <v>90003</v>
      </c>
      <c r="C610" s="284"/>
      <c r="D610" s="291" t="s">
        <v>404</v>
      </c>
      <c r="E610" s="286">
        <f>SUM(E611)</f>
        <v>303000</v>
      </c>
      <c r="F610" s="287">
        <f>SUM(F611)</f>
        <v>302953</v>
      </c>
      <c r="G610" s="20">
        <f>(F610/E610)*100</f>
        <v>99.98448844884489</v>
      </c>
    </row>
    <row r="611" spans="1:7" ht="15">
      <c r="A611" s="284"/>
      <c r="B611" s="188"/>
      <c r="C611" s="188">
        <v>4300</v>
      </c>
      <c r="D611" s="17" t="s">
        <v>239</v>
      </c>
      <c r="E611" s="189">
        <v>303000</v>
      </c>
      <c r="F611" s="290">
        <v>302953</v>
      </c>
      <c r="G611" s="20">
        <f>(F611/E611)*100</f>
        <v>99.98448844884489</v>
      </c>
    </row>
    <row r="612" spans="1:7" ht="15">
      <c r="A612" s="342"/>
      <c r="B612" s="284">
        <v>90004</v>
      </c>
      <c r="C612" s="284"/>
      <c r="D612" s="291" t="s">
        <v>190</v>
      </c>
      <c r="E612" s="286">
        <f>SUM(E613:E615)</f>
        <v>457780</v>
      </c>
      <c r="F612" s="287">
        <f>SUM(F613+F614+F615)</f>
        <v>401388</v>
      </c>
      <c r="G612" s="20">
        <f>(F612/E612)*100</f>
        <v>87.68141902223776</v>
      </c>
    </row>
    <row r="613" spans="1:7" ht="15">
      <c r="A613" s="343"/>
      <c r="B613" s="188"/>
      <c r="C613" s="188">
        <v>4210</v>
      </c>
      <c r="D613" s="17" t="s">
        <v>264</v>
      </c>
      <c r="E613" s="189">
        <v>36480</v>
      </c>
      <c r="F613" s="290">
        <v>31275</v>
      </c>
      <c r="G613" s="20">
        <f>(F613/E613)*100</f>
        <v>85.73190789473685</v>
      </c>
    </row>
    <row r="614" spans="1:7" ht="15">
      <c r="A614" s="343"/>
      <c r="B614" s="188"/>
      <c r="C614" s="188">
        <v>4300</v>
      </c>
      <c r="D614" s="17" t="s">
        <v>239</v>
      </c>
      <c r="E614" s="189">
        <v>356300</v>
      </c>
      <c r="F614" s="290">
        <v>355113</v>
      </c>
      <c r="G614" s="20">
        <f>(F614/E614)*100</f>
        <v>99.66685377490879</v>
      </c>
    </row>
    <row r="615" spans="1:7" ht="15">
      <c r="A615" s="343"/>
      <c r="B615" s="188"/>
      <c r="C615" s="188">
        <v>6050</v>
      </c>
      <c r="D615" s="17" t="s">
        <v>240</v>
      </c>
      <c r="E615" s="189">
        <v>65000</v>
      </c>
      <c r="F615" s="290">
        <v>15000</v>
      </c>
      <c r="G615" s="20">
        <f>(F615/E615)*100</f>
        <v>23.076923076923077</v>
      </c>
    </row>
    <row r="616" spans="1:7" ht="15">
      <c r="A616" s="342"/>
      <c r="B616" s="284">
        <v>90013</v>
      </c>
      <c r="C616" s="284"/>
      <c r="D616" s="291" t="s">
        <v>405</v>
      </c>
      <c r="E616" s="286">
        <f>E617</f>
        <v>15100</v>
      </c>
      <c r="F616" s="287">
        <f>SUM(F617)</f>
        <v>15010</v>
      </c>
      <c r="G616" s="20">
        <f>(F616/E616)*100</f>
        <v>99.40397350993378</v>
      </c>
    </row>
    <row r="617" spans="1:7" ht="15">
      <c r="A617" s="343"/>
      <c r="B617" s="188"/>
      <c r="C617" s="188">
        <v>4300</v>
      </c>
      <c r="D617" s="17" t="s">
        <v>239</v>
      </c>
      <c r="E617" s="189">
        <v>15100</v>
      </c>
      <c r="F617" s="290">
        <v>15010</v>
      </c>
      <c r="G617" s="20">
        <f>(F617/E617)*100</f>
        <v>99.40397350993378</v>
      </c>
    </row>
    <row r="618" spans="1:250" s="346" customFormat="1" ht="15">
      <c r="A618" s="342"/>
      <c r="B618" s="284">
        <v>90015</v>
      </c>
      <c r="C618" s="284"/>
      <c r="D618" s="291" t="s">
        <v>406</v>
      </c>
      <c r="E618" s="286">
        <f>SUM(E619:E622)</f>
        <v>479200</v>
      </c>
      <c r="F618" s="344">
        <f>SUM(F619+F620+F621+F622)</f>
        <v>460517</v>
      </c>
      <c r="G618" s="20">
        <f>(F618/E618)*100</f>
        <v>96.10121035058431</v>
      </c>
      <c r="H618" s="253"/>
      <c r="I618" s="305"/>
      <c r="J618" s="345"/>
      <c r="K618" s="338"/>
      <c r="P618" s="347"/>
      <c r="Q618" s="347"/>
      <c r="S618" s="305"/>
      <c r="T618" s="305"/>
      <c r="U618" s="305"/>
      <c r="V618" s="345"/>
      <c r="W618" s="338"/>
      <c r="AB618" s="347"/>
      <c r="AC618" s="347"/>
      <c r="AE618" s="305"/>
      <c r="AF618" s="305"/>
      <c r="AG618" s="305"/>
      <c r="AH618" s="345"/>
      <c r="AI618" s="338"/>
      <c r="AN618" s="347"/>
      <c r="AO618" s="347"/>
      <c r="AQ618" s="305"/>
      <c r="AR618" s="305"/>
      <c r="AS618" s="305"/>
      <c r="AT618" s="345"/>
      <c r="AU618" s="338"/>
      <c r="AZ618" s="347"/>
      <c r="BA618" s="347"/>
      <c r="BC618" s="305"/>
      <c r="BD618" s="305"/>
      <c r="BE618" s="305"/>
      <c r="BF618" s="345"/>
      <c r="BG618" s="338"/>
      <c r="BL618" s="347"/>
      <c r="BM618" s="347"/>
      <c r="BO618" s="305"/>
      <c r="BP618" s="305"/>
      <c r="BQ618" s="305"/>
      <c r="BR618" s="345"/>
      <c r="BS618" s="338"/>
      <c r="BX618" s="347"/>
      <c r="BY618" s="347"/>
      <c r="CA618" s="305"/>
      <c r="CB618" s="305"/>
      <c r="CC618" s="305"/>
      <c r="CD618" s="345"/>
      <c r="CE618" s="338"/>
      <c r="CJ618" s="347"/>
      <c r="CK618" s="347"/>
      <c r="CM618" s="305"/>
      <c r="CN618" s="305"/>
      <c r="CO618" s="305"/>
      <c r="CP618" s="345"/>
      <c r="CQ618" s="338"/>
      <c r="CV618" s="347"/>
      <c r="CW618" s="347"/>
      <c r="CY618" s="305"/>
      <c r="CZ618" s="305"/>
      <c r="DA618" s="305"/>
      <c r="DB618" s="345"/>
      <c r="DC618" s="338"/>
      <c r="DH618" s="347"/>
      <c r="DI618" s="347"/>
      <c r="DK618" s="305"/>
      <c r="DL618" s="305"/>
      <c r="DM618" s="305"/>
      <c r="DN618" s="345"/>
      <c r="DO618" s="338"/>
      <c r="DT618" s="347"/>
      <c r="DU618" s="347"/>
      <c r="DW618" s="305"/>
      <c r="DX618" s="305"/>
      <c r="DY618" s="305"/>
      <c r="DZ618" s="345"/>
      <c r="EA618" s="338"/>
      <c r="EF618" s="347"/>
      <c r="EG618" s="347"/>
      <c r="EI618" s="305"/>
      <c r="EJ618" s="305"/>
      <c r="EK618" s="305"/>
      <c r="EL618" s="345"/>
      <c r="EM618" s="338"/>
      <c r="ER618" s="347"/>
      <c r="ES618" s="347"/>
      <c r="EU618" s="305"/>
      <c r="EV618" s="305"/>
      <c r="EW618" s="305"/>
      <c r="EX618" s="345"/>
      <c r="EY618" s="338"/>
      <c r="FD618" s="347"/>
      <c r="FE618" s="347"/>
      <c r="FG618" s="305"/>
      <c r="FH618" s="305"/>
      <c r="FI618" s="305"/>
      <c r="FJ618" s="345"/>
      <c r="FK618" s="338"/>
      <c r="FP618" s="347"/>
      <c r="FQ618" s="347"/>
      <c r="FS618" s="305"/>
      <c r="FT618" s="305"/>
      <c r="FU618" s="305"/>
      <c r="FV618" s="345"/>
      <c r="FW618" s="338"/>
      <c r="GB618" s="347"/>
      <c r="GC618" s="347"/>
      <c r="GE618" s="305"/>
      <c r="GF618" s="305"/>
      <c r="GG618" s="305"/>
      <c r="GH618" s="345"/>
      <c r="GI618" s="338"/>
      <c r="GN618" s="347"/>
      <c r="GO618" s="347"/>
      <c r="GQ618" s="305"/>
      <c r="GR618" s="305"/>
      <c r="GS618" s="305"/>
      <c r="GT618" s="345"/>
      <c r="GU618" s="338"/>
      <c r="GZ618" s="347"/>
      <c r="HA618" s="347"/>
      <c r="HC618" s="305"/>
      <c r="HD618" s="305"/>
      <c r="HE618" s="305"/>
      <c r="HF618" s="345"/>
      <c r="HG618" s="338"/>
      <c r="HL618" s="347"/>
      <c r="HM618" s="347"/>
      <c r="HO618" s="305"/>
      <c r="HP618" s="305"/>
      <c r="HQ618" s="305"/>
      <c r="HR618" s="345"/>
      <c r="HS618" s="338"/>
      <c r="HX618" s="347"/>
      <c r="HY618" s="347"/>
      <c r="IA618" s="305"/>
      <c r="IB618" s="305"/>
      <c r="IC618" s="305"/>
      <c r="ID618" s="345"/>
      <c r="IE618" s="338"/>
      <c r="IJ618" s="347"/>
      <c r="IK618" s="347"/>
      <c r="IM618" s="305"/>
      <c r="IN618" s="305"/>
      <c r="IO618" s="305"/>
      <c r="IP618" s="345"/>
    </row>
    <row r="619" spans="1:250" s="346" customFormat="1" ht="15">
      <c r="A619" s="343"/>
      <c r="B619" s="188"/>
      <c r="C619" s="188">
        <v>4210</v>
      </c>
      <c r="D619" s="17" t="s">
        <v>247</v>
      </c>
      <c r="E619" s="189">
        <v>7400</v>
      </c>
      <c r="F619" s="189">
        <v>7399</v>
      </c>
      <c r="G619" s="20">
        <f>(F619/E619)*100</f>
        <v>99.98648648648648</v>
      </c>
      <c r="H619" s="327"/>
      <c r="I619" s="306"/>
      <c r="J619" s="302"/>
      <c r="K619" s="303"/>
      <c r="P619" s="347"/>
      <c r="Q619" s="347"/>
      <c r="S619" s="305"/>
      <c r="T619" s="306"/>
      <c r="U619" s="306"/>
      <c r="V619" s="302"/>
      <c r="W619" s="303"/>
      <c r="AB619" s="347"/>
      <c r="AC619" s="347"/>
      <c r="AE619" s="305"/>
      <c r="AF619" s="306"/>
      <c r="AG619" s="306"/>
      <c r="AH619" s="302"/>
      <c r="AI619" s="303"/>
      <c r="AN619" s="347"/>
      <c r="AO619" s="347"/>
      <c r="AQ619" s="305"/>
      <c r="AR619" s="306"/>
      <c r="AS619" s="306"/>
      <c r="AT619" s="302"/>
      <c r="AU619" s="303"/>
      <c r="AZ619" s="347"/>
      <c r="BA619" s="347"/>
      <c r="BC619" s="305"/>
      <c r="BD619" s="306"/>
      <c r="BE619" s="306"/>
      <c r="BF619" s="302"/>
      <c r="BG619" s="303"/>
      <c r="BL619" s="347"/>
      <c r="BM619" s="347"/>
      <c r="BO619" s="305"/>
      <c r="BP619" s="306"/>
      <c r="BQ619" s="306"/>
      <c r="BR619" s="302"/>
      <c r="BS619" s="303"/>
      <c r="BX619" s="347"/>
      <c r="BY619" s="347"/>
      <c r="CA619" s="305"/>
      <c r="CB619" s="306"/>
      <c r="CC619" s="306"/>
      <c r="CD619" s="302"/>
      <c r="CE619" s="303"/>
      <c r="CJ619" s="347"/>
      <c r="CK619" s="347"/>
      <c r="CM619" s="305"/>
      <c r="CN619" s="306"/>
      <c r="CO619" s="306"/>
      <c r="CP619" s="302"/>
      <c r="CQ619" s="303"/>
      <c r="CV619" s="347"/>
      <c r="CW619" s="347"/>
      <c r="CY619" s="305"/>
      <c r="CZ619" s="306"/>
      <c r="DA619" s="306"/>
      <c r="DB619" s="302"/>
      <c r="DC619" s="303"/>
      <c r="DH619" s="347"/>
      <c r="DI619" s="347"/>
      <c r="DK619" s="305"/>
      <c r="DL619" s="306"/>
      <c r="DM619" s="306"/>
      <c r="DN619" s="302"/>
      <c r="DO619" s="303"/>
      <c r="DT619" s="347"/>
      <c r="DU619" s="347"/>
      <c r="DW619" s="305"/>
      <c r="DX619" s="306"/>
      <c r="DY619" s="306"/>
      <c r="DZ619" s="302"/>
      <c r="EA619" s="303"/>
      <c r="EF619" s="347"/>
      <c r="EG619" s="347"/>
      <c r="EI619" s="305"/>
      <c r="EJ619" s="306"/>
      <c r="EK619" s="306"/>
      <c r="EL619" s="302"/>
      <c r="EM619" s="303"/>
      <c r="ER619" s="347"/>
      <c r="ES619" s="347"/>
      <c r="EU619" s="305"/>
      <c r="EV619" s="306"/>
      <c r="EW619" s="306"/>
      <c r="EX619" s="302"/>
      <c r="EY619" s="303"/>
      <c r="FD619" s="347"/>
      <c r="FE619" s="347"/>
      <c r="FG619" s="305"/>
      <c r="FH619" s="306"/>
      <c r="FI619" s="306"/>
      <c r="FJ619" s="302"/>
      <c r="FK619" s="303"/>
      <c r="FP619" s="347"/>
      <c r="FQ619" s="347"/>
      <c r="FS619" s="305"/>
      <c r="FT619" s="306"/>
      <c r="FU619" s="306"/>
      <c r="FV619" s="302"/>
      <c r="FW619" s="303"/>
      <c r="GB619" s="347"/>
      <c r="GC619" s="347"/>
      <c r="GE619" s="305"/>
      <c r="GF619" s="306"/>
      <c r="GG619" s="306"/>
      <c r="GH619" s="302"/>
      <c r="GI619" s="303"/>
      <c r="GN619" s="347"/>
      <c r="GO619" s="347"/>
      <c r="GQ619" s="305"/>
      <c r="GR619" s="306"/>
      <c r="GS619" s="306"/>
      <c r="GT619" s="302"/>
      <c r="GU619" s="303"/>
      <c r="GZ619" s="347"/>
      <c r="HA619" s="347"/>
      <c r="HC619" s="305"/>
      <c r="HD619" s="306"/>
      <c r="HE619" s="306"/>
      <c r="HF619" s="302"/>
      <c r="HG619" s="303"/>
      <c r="HL619" s="347"/>
      <c r="HM619" s="347"/>
      <c r="HO619" s="305"/>
      <c r="HP619" s="306"/>
      <c r="HQ619" s="306"/>
      <c r="HR619" s="302"/>
      <c r="HS619" s="303"/>
      <c r="HX619" s="347"/>
      <c r="HY619" s="347"/>
      <c r="IA619" s="305"/>
      <c r="IB619" s="306"/>
      <c r="IC619" s="306"/>
      <c r="ID619" s="302"/>
      <c r="IE619" s="303"/>
      <c r="IJ619" s="347"/>
      <c r="IK619" s="347"/>
      <c r="IM619" s="305"/>
      <c r="IN619" s="306"/>
      <c r="IO619" s="306"/>
      <c r="IP619" s="302"/>
    </row>
    <row r="620" spans="1:8" ht="15">
      <c r="A620" s="343"/>
      <c r="B620" s="188"/>
      <c r="C620" s="188">
        <v>4260</v>
      </c>
      <c r="D620" s="17" t="s">
        <v>319</v>
      </c>
      <c r="E620" s="189">
        <v>251600</v>
      </c>
      <c r="F620" s="189">
        <v>233318</v>
      </c>
      <c r="G620" s="20">
        <f>(F620/E620)*100</f>
        <v>92.73370429252782</v>
      </c>
      <c r="H620" s="305"/>
    </row>
    <row r="621" spans="1:8" ht="15">
      <c r="A621" s="343"/>
      <c r="B621" s="188"/>
      <c r="C621" s="188">
        <v>4270</v>
      </c>
      <c r="D621" s="17" t="s">
        <v>407</v>
      </c>
      <c r="E621" s="189">
        <v>197800</v>
      </c>
      <c r="F621" s="296">
        <v>197457</v>
      </c>
      <c r="G621" s="20">
        <f>(F621/E621)*100</f>
        <v>99.82659251769465</v>
      </c>
      <c r="H621" s="306"/>
    </row>
    <row r="622" spans="1:7" ht="29.25" customHeight="1">
      <c r="A622" s="343"/>
      <c r="B622" s="17" t="s">
        <v>80</v>
      </c>
      <c r="C622" s="289" t="s">
        <v>408</v>
      </c>
      <c r="D622" s="17" t="s">
        <v>409</v>
      </c>
      <c r="E622" s="189">
        <v>22400</v>
      </c>
      <c r="F622" s="296">
        <v>22343</v>
      </c>
      <c r="G622" s="20">
        <f>(F622/E622)*100</f>
        <v>99.74553571428572</v>
      </c>
    </row>
    <row r="623" spans="1:7" ht="15">
      <c r="A623" s="343"/>
      <c r="B623" s="320">
        <v>90017</v>
      </c>
      <c r="C623" s="289"/>
      <c r="D623" s="285" t="s">
        <v>410</v>
      </c>
      <c r="E623" s="286">
        <f>SUM(E624)</f>
        <v>200000</v>
      </c>
      <c r="F623" s="293">
        <f>SUM(F624)</f>
        <v>199924</v>
      </c>
      <c r="G623" s="20">
        <f>(F623/E623)*100</f>
        <v>99.96199999999999</v>
      </c>
    </row>
    <row r="624" spans="1:7" ht="15">
      <c r="A624" s="343"/>
      <c r="B624" s="17"/>
      <c r="C624" s="289">
        <v>6010</v>
      </c>
      <c r="D624" s="17" t="s">
        <v>411</v>
      </c>
      <c r="E624" s="189">
        <v>200000</v>
      </c>
      <c r="F624" s="290">
        <v>199924</v>
      </c>
      <c r="G624" s="20">
        <f>(F624/E624)*100</f>
        <v>99.96199999999999</v>
      </c>
    </row>
    <row r="625" spans="1:7" ht="15">
      <c r="A625" s="284"/>
      <c r="B625" s="284">
        <v>90095</v>
      </c>
      <c r="C625" s="284"/>
      <c r="D625" s="291" t="s">
        <v>42</v>
      </c>
      <c r="E625" s="286">
        <f>SUM(E626:E629)</f>
        <v>293700</v>
      </c>
      <c r="F625" s="287">
        <f>SUM(F626+F627+F628+F629)</f>
        <v>240158</v>
      </c>
      <c r="G625" s="20">
        <f>(F625/E625)*100</f>
        <v>81.76983316309159</v>
      </c>
    </row>
    <row r="626" spans="1:7" ht="15">
      <c r="A626" s="188"/>
      <c r="B626" s="188"/>
      <c r="C626" s="188">
        <v>4210</v>
      </c>
      <c r="D626" s="17" t="s">
        <v>247</v>
      </c>
      <c r="E626" s="189">
        <v>11100</v>
      </c>
      <c r="F626" s="290">
        <v>5976</v>
      </c>
      <c r="G626" s="20">
        <f>(F626/E626)*100</f>
        <v>53.837837837837846</v>
      </c>
    </row>
    <row r="627" spans="1:7" ht="15">
      <c r="A627" s="188"/>
      <c r="B627" s="188"/>
      <c r="C627" s="188">
        <v>4300</v>
      </c>
      <c r="D627" s="17" t="s">
        <v>412</v>
      </c>
      <c r="E627" s="189">
        <v>95900</v>
      </c>
      <c r="F627" s="290">
        <v>95105</v>
      </c>
      <c r="G627" s="20">
        <f>(F627/E627)*100</f>
        <v>99.17101147028154</v>
      </c>
    </row>
    <row r="628" spans="1:7" ht="15">
      <c r="A628" s="188"/>
      <c r="B628" s="188"/>
      <c r="C628" s="188">
        <v>6050</v>
      </c>
      <c r="D628" s="17" t="s">
        <v>249</v>
      </c>
      <c r="E628" s="189">
        <v>174700</v>
      </c>
      <c r="F628" s="290">
        <v>127133</v>
      </c>
      <c r="G628" s="20">
        <f>(F628/E628)*100</f>
        <v>72.77218088151116</v>
      </c>
    </row>
    <row r="629" spans="1:7" ht="15">
      <c r="A629" s="188"/>
      <c r="B629" s="188"/>
      <c r="C629" s="188">
        <v>6060</v>
      </c>
      <c r="D629" s="17" t="s">
        <v>252</v>
      </c>
      <c r="E629" s="189">
        <v>12000</v>
      </c>
      <c r="F629" s="290">
        <v>11944</v>
      </c>
      <c r="G629" s="20">
        <f>(F629/E629)*100</f>
        <v>99.53333333333333</v>
      </c>
    </row>
    <row r="630" spans="1:7" ht="15">
      <c r="A630" s="279">
        <v>921</v>
      </c>
      <c r="B630" s="279"/>
      <c r="C630" s="279"/>
      <c r="D630" s="280" t="s">
        <v>413</v>
      </c>
      <c r="E630" s="281">
        <f>SUM(E631+E641+E643+E647)</f>
        <v>2764846</v>
      </c>
      <c r="F630" s="282">
        <f>SUM(F631+F641+F643+F647)</f>
        <v>2480923</v>
      </c>
      <c r="G630" s="283">
        <f>(F630/E630)*100</f>
        <v>89.73096512427817</v>
      </c>
    </row>
    <row r="631" spans="1:7" ht="15">
      <c r="A631" s="284"/>
      <c r="B631" s="284">
        <v>92109</v>
      </c>
      <c r="C631" s="284"/>
      <c r="D631" s="291" t="s">
        <v>414</v>
      </c>
      <c r="E631" s="286">
        <f>SUM(E632:E639)</f>
        <v>1937900</v>
      </c>
      <c r="F631" s="287">
        <f>SUM(F632:F639)</f>
        <v>1874436</v>
      </c>
      <c r="G631" s="20">
        <f>(F631/E631)*100</f>
        <v>96.72511481500592</v>
      </c>
    </row>
    <row r="632" spans="1:7" ht="15">
      <c r="A632" s="284"/>
      <c r="B632" s="188"/>
      <c r="C632" s="188">
        <v>2480</v>
      </c>
      <c r="D632" s="17" t="s">
        <v>415</v>
      </c>
      <c r="E632" s="189">
        <v>1237300</v>
      </c>
      <c r="F632" s="290">
        <v>1237300</v>
      </c>
      <c r="G632" s="20">
        <f>(F632/E632)*100</f>
        <v>100</v>
      </c>
    </row>
    <row r="633" spans="1:7" ht="15">
      <c r="A633" s="284"/>
      <c r="B633" s="188"/>
      <c r="C633" s="188">
        <v>4170</v>
      </c>
      <c r="D633" s="17" t="s">
        <v>367</v>
      </c>
      <c r="E633" s="189">
        <v>700</v>
      </c>
      <c r="F633" s="290">
        <v>700</v>
      </c>
      <c r="G633" s="20">
        <f>(F633/E633)*100</f>
        <v>100</v>
      </c>
    </row>
    <row r="634" spans="1:8" s="260" customFormat="1" ht="15">
      <c r="A634" s="284"/>
      <c r="B634" s="188"/>
      <c r="C634" s="188">
        <v>4210</v>
      </c>
      <c r="D634" s="17" t="s">
        <v>247</v>
      </c>
      <c r="E634" s="189">
        <v>23200</v>
      </c>
      <c r="F634" s="290">
        <v>17267</v>
      </c>
      <c r="G634" s="20">
        <f>(F634/E634)*100</f>
        <v>74.42672413793103</v>
      </c>
      <c r="H634" s="253"/>
    </row>
    <row r="635" spans="1:7" ht="15">
      <c r="A635" s="284"/>
      <c r="B635" s="188"/>
      <c r="C635" s="188">
        <v>4260</v>
      </c>
      <c r="D635" s="17" t="s">
        <v>319</v>
      </c>
      <c r="E635" s="189">
        <v>15500</v>
      </c>
      <c r="F635" s="290">
        <v>12862</v>
      </c>
      <c r="G635" s="20">
        <f>(F635/E635)*100</f>
        <v>82.98064516129033</v>
      </c>
    </row>
    <row r="636" spans="1:8" ht="15">
      <c r="A636" s="284"/>
      <c r="B636" s="188"/>
      <c r="C636" s="188">
        <v>4270</v>
      </c>
      <c r="D636" s="17" t="s">
        <v>250</v>
      </c>
      <c r="E636" s="189">
        <v>230000</v>
      </c>
      <c r="F636" s="290">
        <v>216822</v>
      </c>
      <c r="G636" s="20">
        <f>(F636/E636)*100</f>
        <v>94.27043478260869</v>
      </c>
      <c r="H636" s="260"/>
    </row>
    <row r="637" spans="1:7" ht="15">
      <c r="A637" s="284"/>
      <c r="B637" s="188"/>
      <c r="C637" s="188">
        <v>4300</v>
      </c>
      <c r="D637" s="17" t="s">
        <v>239</v>
      </c>
      <c r="E637" s="189">
        <v>15700</v>
      </c>
      <c r="F637" s="290">
        <v>11365</v>
      </c>
      <c r="G637" s="20">
        <f>(F637/E637)*100</f>
        <v>72.38853503184714</v>
      </c>
    </row>
    <row r="638" spans="1:7" ht="15">
      <c r="A638" s="284"/>
      <c r="B638" s="188"/>
      <c r="C638" s="188">
        <v>6050</v>
      </c>
      <c r="D638" s="17" t="s">
        <v>251</v>
      </c>
      <c r="E638" s="189">
        <v>397500</v>
      </c>
      <c r="F638" s="290">
        <v>360125</v>
      </c>
      <c r="G638" s="20">
        <f>(F638/E638)*100</f>
        <v>90.59748427672956</v>
      </c>
    </row>
    <row r="639" spans="1:7" ht="29.25">
      <c r="A639" s="188"/>
      <c r="B639" s="188"/>
      <c r="C639" s="188">
        <v>6220</v>
      </c>
      <c r="D639" s="17" t="s">
        <v>416</v>
      </c>
      <c r="E639" s="189">
        <v>18000</v>
      </c>
      <c r="F639" s="290">
        <v>17995</v>
      </c>
      <c r="G639" s="20">
        <f>(F639/E639)*100</f>
        <v>99.97222222222221</v>
      </c>
    </row>
    <row r="640" spans="1:7" ht="15">
      <c r="A640" s="306"/>
      <c r="B640" s="306"/>
      <c r="C640" s="306"/>
      <c r="D640" s="322"/>
      <c r="E640" s="303"/>
      <c r="G640" s="256" t="s">
        <v>258</v>
      </c>
    </row>
    <row r="641" spans="1:7" ht="15">
      <c r="A641" s="188"/>
      <c r="B641" s="284">
        <v>92113</v>
      </c>
      <c r="C641" s="188"/>
      <c r="D641" s="285" t="s">
        <v>417</v>
      </c>
      <c r="E641" s="286">
        <f>SUM(E642)</f>
        <v>500000</v>
      </c>
      <c r="F641" s="287">
        <f>SUM(F642)</f>
        <v>292432</v>
      </c>
      <c r="G641" s="20">
        <f>(F641/E641)*100</f>
        <v>58.4864</v>
      </c>
    </row>
    <row r="642" spans="1:7" ht="29.25">
      <c r="A642" s="188"/>
      <c r="B642" s="284"/>
      <c r="C642" s="188">
        <v>6220</v>
      </c>
      <c r="D642" s="319" t="s">
        <v>416</v>
      </c>
      <c r="E642" s="189">
        <v>500000</v>
      </c>
      <c r="F642" s="290">
        <v>292432</v>
      </c>
      <c r="G642" s="20">
        <f>(F642/E642)*100</f>
        <v>58.4864</v>
      </c>
    </row>
    <row r="643" spans="1:7" ht="15">
      <c r="A643" s="284"/>
      <c r="B643" s="284">
        <v>92120</v>
      </c>
      <c r="C643" s="284"/>
      <c r="D643" s="291" t="s">
        <v>202</v>
      </c>
      <c r="E643" s="286">
        <f>SUM(E644+E645+E646)</f>
        <v>90000</v>
      </c>
      <c r="F643" s="287">
        <f>SUM(F644+F645+F646)</f>
        <v>88246</v>
      </c>
      <c r="G643" s="20">
        <f>(F643/E643)*100</f>
        <v>98.05111111111111</v>
      </c>
    </row>
    <row r="644" spans="1:7" ht="29.25">
      <c r="A644" s="284"/>
      <c r="B644" s="284"/>
      <c r="C644" s="188">
        <v>2720</v>
      </c>
      <c r="D644" s="17" t="s">
        <v>418</v>
      </c>
      <c r="E644" s="189">
        <v>60000</v>
      </c>
      <c r="F644" s="290">
        <v>60000</v>
      </c>
      <c r="G644" s="20">
        <f>(F644/E644)*100</f>
        <v>100</v>
      </c>
    </row>
    <row r="645" spans="1:7" ht="15">
      <c r="A645" s="284"/>
      <c r="B645" s="188"/>
      <c r="C645" s="289">
        <v>4270</v>
      </c>
      <c r="D645" s="17" t="s">
        <v>250</v>
      </c>
      <c r="E645" s="189">
        <v>10000</v>
      </c>
      <c r="F645" s="290">
        <v>9956</v>
      </c>
      <c r="G645" s="20">
        <f>(F645/E645)*100</f>
        <v>99.56</v>
      </c>
    </row>
    <row r="646" spans="1:7" ht="15">
      <c r="A646" s="284"/>
      <c r="B646" s="188"/>
      <c r="C646" s="289">
        <v>4300</v>
      </c>
      <c r="D646" s="17" t="s">
        <v>241</v>
      </c>
      <c r="E646" s="189">
        <v>20000</v>
      </c>
      <c r="F646" s="290">
        <v>18290</v>
      </c>
      <c r="G646" s="20">
        <f>(F646/E646)*100</f>
        <v>91.45</v>
      </c>
    </row>
    <row r="647" spans="1:7" ht="15">
      <c r="A647" s="284"/>
      <c r="B647" s="284">
        <v>92195</v>
      </c>
      <c r="C647" s="284"/>
      <c r="D647" s="291" t="s">
        <v>42</v>
      </c>
      <c r="E647" s="286">
        <f>SUM(E648:E657)</f>
        <v>236946</v>
      </c>
      <c r="F647" s="287">
        <f>SUM(F648:F657)</f>
        <v>225809</v>
      </c>
      <c r="G647" s="20">
        <f>(F647/E647)*100</f>
        <v>95.29977294404632</v>
      </c>
    </row>
    <row r="648" spans="1:7" ht="29.25">
      <c r="A648" s="284"/>
      <c r="B648" s="284"/>
      <c r="C648" s="188">
        <v>2820</v>
      </c>
      <c r="D648" s="17" t="s">
        <v>400</v>
      </c>
      <c r="E648" s="189">
        <v>28800</v>
      </c>
      <c r="F648" s="290">
        <v>28679</v>
      </c>
      <c r="G648" s="20">
        <f>(F648/E648)*100</f>
        <v>99.57986111111111</v>
      </c>
    </row>
    <row r="649" spans="1:7" ht="15">
      <c r="A649" s="284"/>
      <c r="B649" s="284"/>
      <c r="C649" s="188">
        <v>4110</v>
      </c>
      <c r="D649" s="17" t="s">
        <v>348</v>
      </c>
      <c r="E649" s="189">
        <v>70</v>
      </c>
      <c r="F649" s="290">
        <v>63</v>
      </c>
      <c r="G649" s="20">
        <f>(F649/E649)*100</f>
        <v>90</v>
      </c>
    </row>
    <row r="650" spans="1:7" ht="15">
      <c r="A650" s="284"/>
      <c r="B650" s="284"/>
      <c r="C650" s="188">
        <v>4115</v>
      </c>
      <c r="D650" s="17" t="s">
        <v>419</v>
      </c>
      <c r="E650" s="189">
        <v>227</v>
      </c>
      <c r="F650" s="290">
        <v>227</v>
      </c>
      <c r="G650" s="20">
        <f>(F650/E650)*100</f>
        <v>100</v>
      </c>
    </row>
    <row r="651" spans="1:7" ht="15">
      <c r="A651" s="188"/>
      <c r="B651" s="188"/>
      <c r="C651" s="188">
        <v>4120</v>
      </c>
      <c r="D651" s="17" t="s">
        <v>349</v>
      </c>
      <c r="E651" s="189">
        <v>48</v>
      </c>
      <c r="F651" s="290">
        <v>47</v>
      </c>
      <c r="G651" s="20">
        <f>(F651/E651)*100</f>
        <v>97.91666666666666</v>
      </c>
    </row>
    <row r="652" spans="1:7" ht="15">
      <c r="A652" s="188"/>
      <c r="B652" s="188"/>
      <c r="C652" s="188">
        <v>4170</v>
      </c>
      <c r="D652" s="17" t="s">
        <v>367</v>
      </c>
      <c r="E652" s="189">
        <v>1300</v>
      </c>
      <c r="F652" s="290">
        <v>1172</v>
      </c>
      <c r="G652" s="20">
        <f>(F652/E652)*100</f>
        <v>90.15384615384615</v>
      </c>
    </row>
    <row r="653" spans="1:7" ht="15">
      <c r="A653" s="188"/>
      <c r="B653" s="188"/>
      <c r="C653" s="188">
        <v>4175</v>
      </c>
      <c r="D653" s="17" t="s">
        <v>367</v>
      </c>
      <c r="E653" s="189">
        <v>4155</v>
      </c>
      <c r="F653" s="290">
        <v>4155</v>
      </c>
      <c r="G653" s="20">
        <f>(F653/E653)*100</f>
        <v>100</v>
      </c>
    </row>
    <row r="654" spans="1:7" ht="15">
      <c r="A654" s="188"/>
      <c r="B654" s="188"/>
      <c r="C654" s="188">
        <v>4210</v>
      </c>
      <c r="D654" s="17" t="s">
        <v>294</v>
      </c>
      <c r="E654" s="189">
        <v>30219</v>
      </c>
      <c r="F654" s="290">
        <v>28237</v>
      </c>
      <c r="G654" s="20">
        <f>(F654/E654)*100</f>
        <v>93.44121248221317</v>
      </c>
    </row>
    <row r="655" spans="1:7" ht="15">
      <c r="A655" s="188"/>
      <c r="B655" s="188"/>
      <c r="C655" s="188">
        <v>4300</v>
      </c>
      <c r="D655" s="17" t="s">
        <v>241</v>
      </c>
      <c r="E655" s="189">
        <v>146500</v>
      </c>
      <c r="F655" s="290">
        <v>137602</v>
      </c>
      <c r="G655" s="20">
        <f>(F655/E655)*100</f>
        <v>93.92627986348123</v>
      </c>
    </row>
    <row r="656" spans="1:7" ht="15">
      <c r="A656" s="188"/>
      <c r="B656" s="188"/>
      <c r="C656" s="188">
        <v>4305</v>
      </c>
      <c r="D656" s="17" t="s">
        <v>241</v>
      </c>
      <c r="E656" s="189">
        <v>24500</v>
      </c>
      <c r="F656" s="290">
        <v>24500</v>
      </c>
      <c r="G656" s="20">
        <f>(F656/E656)*100</f>
        <v>100</v>
      </c>
    </row>
    <row r="657" spans="1:7" ht="15">
      <c r="A657" s="188"/>
      <c r="B657" s="188"/>
      <c r="C657" s="188">
        <v>4385</v>
      </c>
      <c r="D657" s="17" t="s">
        <v>420</v>
      </c>
      <c r="E657" s="189">
        <v>1127</v>
      </c>
      <c r="F657" s="290">
        <v>1127</v>
      </c>
      <c r="G657" s="20">
        <f>(F657/E657)*100</f>
        <v>100</v>
      </c>
    </row>
    <row r="658" spans="1:7" ht="15">
      <c r="A658" s="279">
        <v>926</v>
      </c>
      <c r="B658" s="279"/>
      <c r="C658" s="279"/>
      <c r="D658" s="280" t="s">
        <v>421</v>
      </c>
      <c r="E658" s="281">
        <f>SUM(E659+E661+E667)</f>
        <v>665710</v>
      </c>
      <c r="F658" s="282">
        <f>SUM(F659+F661+F667)</f>
        <v>614173</v>
      </c>
      <c r="G658" s="283">
        <f>(F658/E658)*100</f>
        <v>92.25834071893166</v>
      </c>
    </row>
    <row r="659" spans="1:7" ht="15">
      <c r="A659" s="284"/>
      <c r="B659" s="284">
        <v>92601</v>
      </c>
      <c r="C659" s="284"/>
      <c r="D659" s="291" t="s">
        <v>422</v>
      </c>
      <c r="E659" s="286">
        <f>SUM(E660)</f>
        <v>71110</v>
      </c>
      <c r="F659" s="287">
        <f>SUM(F660)</f>
        <v>60110</v>
      </c>
      <c r="G659" s="20">
        <f>(F659/E659)*100</f>
        <v>84.53100829700463</v>
      </c>
    </row>
    <row r="660" spans="1:7" ht="15">
      <c r="A660" s="284"/>
      <c r="B660" s="188"/>
      <c r="C660" s="188">
        <v>6050</v>
      </c>
      <c r="D660" s="17" t="s">
        <v>240</v>
      </c>
      <c r="E660" s="189">
        <v>71110</v>
      </c>
      <c r="F660" s="290">
        <v>60110</v>
      </c>
      <c r="G660" s="20">
        <f>(F660/E660)*100</f>
        <v>84.53100829700463</v>
      </c>
    </row>
    <row r="661" spans="1:250" s="338" customFormat="1" ht="24" customHeight="1">
      <c r="A661" s="284"/>
      <c r="B661" s="284">
        <v>92605</v>
      </c>
      <c r="C661" s="284"/>
      <c r="D661" s="291" t="s">
        <v>423</v>
      </c>
      <c r="E661" s="286">
        <f>SUM(E662:E666)</f>
        <v>437100</v>
      </c>
      <c r="F661" s="287">
        <f>SUM(F662:F666)</f>
        <v>416418</v>
      </c>
      <c r="G661" s="20">
        <f>(F661/E661)*100</f>
        <v>95.26835964310226</v>
      </c>
      <c r="H661" s="253"/>
      <c r="I661" s="305"/>
      <c r="J661" s="345"/>
      <c r="S661" s="305"/>
      <c r="T661" s="305"/>
      <c r="U661" s="305"/>
      <c r="V661" s="345"/>
      <c r="AE661" s="305"/>
      <c r="AF661" s="305"/>
      <c r="AG661" s="305"/>
      <c r="AH661" s="345"/>
      <c r="AQ661" s="305"/>
      <c r="AR661" s="305"/>
      <c r="AS661" s="305"/>
      <c r="AT661" s="345"/>
      <c r="BC661" s="305"/>
      <c r="BD661" s="305"/>
      <c r="BE661" s="305"/>
      <c r="BF661" s="345"/>
      <c r="BO661" s="305"/>
      <c r="BP661" s="305"/>
      <c r="BQ661" s="305"/>
      <c r="BR661" s="345"/>
      <c r="CA661" s="305"/>
      <c r="CB661" s="305"/>
      <c r="CC661" s="305"/>
      <c r="CD661" s="345"/>
      <c r="CH661" s="286">
        <f>CH662</f>
        <v>0</v>
      </c>
      <c r="CI661" s="286">
        <f>CI662</f>
        <v>307800</v>
      </c>
      <c r="CJ661" s="286">
        <f>CJ662</f>
        <v>0</v>
      </c>
      <c r="CK661" s="286">
        <f>CK662</f>
        <v>0</v>
      </c>
      <c r="CL661" s="286">
        <f>CL662</f>
        <v>0</v>
      </c>
      <c r="CM661" s="284"/>
      <c r="CN661" s="284">
        <v>92605</v>
      </c>
      <c r="CO661" s="284"/>
      <c r="CP661" s="291" t="s">
        <v>423</v>
      </c>
      <c r="CQ661" s="286">
        <f>CQ662</f>
        <v>307800</v>
      </c>
      <c r="CR661" s="286">
        <f>CR662</f>
        <v>307800</v>
      </c>
      <c r="CS661" s="286">
        <f>CS662</f>
        <v>0</v>
      </c>
      <c r="CT661" s="286">
        <f>CT662</f>
        <v>0</v>
      </c>
      <c r="CU661" s="286">
        <f>CU662</f>
        <v>307800</v>
      </c>
      <c r="CV661" s="286">
        <f>CV662</f>
        <v>0</v>
      </c>
      <c r="CW661" s="286">
        <f>CW662</f>
        <v>0</v>
      </c>
      <c r="CX661" s="286">
        <f>CX662</f>
        <v>0</v>
      </c>
      <c r="CY661" s="284"/>
      <c r="CZ661" s="284">
        <v>92605</v>
      </c>
      <c r="DA661" s="284"/>
      <c r="DB661" s="291" t="s">
        <v>423</v>
      </c>
      <c r="DC661" s="286">
        <f>DC662</f>
        <v>307800</v>
      </c>
      <c r="DD661" s="286">
        <f>DD662</f>
        <v>307800</v>
      </c>
      <c r="DE661" s="286">
        <f>DE662</f>
        <v>0</v>
      </c>
      <c r="DF661" s="286">
        <f>DF662</f>
        <v>0</v>
      </c>
      <c r="DG661" s="286">
        <f>DG662</f>
        <v>307800</v>
      </c>
      <c r="DH661" s="286">
        <f>DH662</f>
        <v>0</v>
      </c>
      <c r="DI661" s="286">
        <f>DI662</f>
        <v>0</v>
      </c>
      <c r="DJ661" s="286">
        <f>DJ662</f>
        <v>0</v>
      </c>
      <c r="DK661" s="284"/>
      <c r="DL661" s="284">
        <v>92605</v>
      </c>
      <c r="DM661" s="284"/>
      <c r="DN661" s="291" t="s">
        <v>423</v>
      </c>
      <c r="DO661" s="286">
        <f>DO662</f>
        <v>307800</v>
      </c>
      <c r="DP661" s="286">
        <f>DP662</f>
        <v>307800</v>
      </c>
      <c r="DQ661" s="286">
        <f>DQ662</f>
        <v>0</v>
      </c>
      <c r="DR661" s="286">
        <f>DR662</f>
        <v>0</v>
      </c>
      <c r="DS661" s="286">
        <f>DS662</f>
        <v>307800</v>
      </c>
      <c r="DT661" s="286">
        <f>DT662</f>
        <v>0</v>
      </c>
      <c r="DU661" s="286">
        <f>DU662</f>
        <v>0</v>
      </c>
      <c r="DV661" s="286">
        <f>DV662</f>
        <v>0</v>
      </c>
      <c r="DW661" s="284"/>
      <c r="DX661" s="284">
        <v>92605</v>
      </c>
      <c r="DY661" s="284"/>
      <c r="DZ661" s="291" t="s">
        <v>423</v>
      </c>
      <c r="EA661" s="286">
        <f>EA662</f>
        <v>307800</v>
      </c>
      <c r="EB661" s="286">
        <f>EB662</f>
        <v>307800</v>
      </c>
      <c r="EC661" s="286">
        <f>EC662</f>
        <v>0</v>
      </c>
      <c r="ED661" s="286">
        <f>ED662</f>
        <v>0</v>
      </c>
      <c r="EE661" s="286">
        <f>EE662</f>
        <v>307800</v>
      </c>
      <c r="EF661" s="286">
        <f>EF662</f>
        <v>0</v>
      </c>
      <c r="EG661" s="286">
        <f>EG662</f>
        <v>0</v>
      </c>
      <c r="EH661" s="286">
        <f>EH662</f>
        <v>0</v>
      </c>
      <c r="EI661" s="284"/>
      <c r="EJ661" s="284">
        <v>92605</v>
      </c>
      <c r="EK661" s="284"/>
      <c r="EL661" s="291" t="s">
        <v>423</v>
      </c>
      <c r="EM661" s="286">
        <f>EM662</f>
        <v>307800</v>
      </c>
      <c r="EN661" s="286">
        <f>EN662</f>
        <v>307800</v>
      </c>
      <c r="EO661" s="286">
        <f>EO662</f>
        <v>0</v>
      </c>
      <c r="EP661" s="286">
        <f>EP662</f>
        <v>0</v>
      </c>
      <c r="EQ661" s="286">
        <f>EQ662</f>
        <v>307800</v>
      </c>
      <c r="ER661" s="286">
        <f>ER662</f>
        <v>0</v>
      </c>
      <c r="ES661" s="286">
        <f>ES662</f>
        <v>0</v>
      </c>
      <c r="ET661" s="286">
        <f>ET662</f>
        <v>0</v>
      </c>
      <c r="EU661" s="284"/>
      <c r="EV661" s="284">
        <v>92605</v>
      </c>
      <c r="EW661" s="284"/>
      <c r="EX661" s="291" t="s">
        <v>423</v>
      </c>
      <c r="EY661" s="286">
        <f>EY662</f>
        <v>307800</v>
      </c>
      <c r="EZ661" s="286">
        <f>EZ662</f>
        <v>307800</v>
      </c>
      <c r="FA661" s="286">
        <f>FA662</f>
        <v>0</v>
      </c>
      <c r="FB661" s="286">
        <f>FB662</f>
        <v>0</v>
      </c>
      <c r="FC661" s="286">
        <f>FC662</f>
        <v>307800</v>
      </c>
      <c r="FD661" s="286">
        <f>FD662</f>
        <v>0</v>
      </c>
      <c r="FE661" s="286">
        <f>FE662</f>
        <v>0</v>
      </c>
      <c r="FF661" s="286">
        <f>FF662</f>
        <v>0</v>
      </c>
      <c r="FG661" s="284"/>
      <c r="FH661" s="284">
        <v>92605</v>
      </c>
      <c r="FI661" s="284"/>
      <c r="FJ661" s="291" t="s">
        <v>423</v>
      </c>
      <c r="FK661" s="286">
        <f>FK662</f>
        <v>307800</v>
      </c>
      <c r="FL661" s="286">
        <f>FL662</f>
        <v>307800</v>
      </c>
      <c r="FM661" s="286">
        <f>FM662</f>
        <v>0</v>
      </c>
      <c r="FN661" s="286">
        <f>FN662</f>
        <v>0</v>
      </c>
      <c r="FO661" s="286">
        <f>FO662</f>
        <v>307800</v>
      </c>
      <c r="FP661" s="286">
        <f>FP662</f>
        <v>0</v>
      </c>
      <c r="FQ661" s="286">
        <f>FQ662</f>
        <v>0</v>
      </c>
      <c r="FR661" s="286">
        <f>FR662</f>
        <v>0</v>
      </c>
      <c r="FS661" s="284"/>
      <c r="FT661" s="284">
        <v>92605</v>
      </c>
      <c r="FU661" s="284"/>
      <c r="FV661" s="291" t="s">
        <v>423</v>
      </c>
      <c r="FW661" s="286">
        <f>FW662</f>
        <v>307800</v>
      </c>
      <c r="FX661" s="286">
        <f>FX662</f>
        <v>307800</v>
      </c>
      <c r="FY661" s="286">
        <f>FY662</f>
        <v>0</v>
      </c>
      <c r="FZ661" s="286">
        <f>FZ662</f>
        <v>0</v>
      </c>
      <c r="GA661" s="286">
        <f>GA662</f>
        <v>307800</v>
      </c>
      <c r="GB661" s="286">
        <f>GB662</f>
        <v>0</v>
      </c>
      <c r="GC661" s="286">
        <f>GC662</f>
        <v>0</v>
      </c>
      <c r="GD661" s="286">
        <f>GD662</f>
        <v>0</v>
      </c>
      <c r="GE661" s="284"/>
      <c r="GF661" s="284">
        <v>92605</v>
      </c>
      <c r="GG661" s="284"/>
      <c r="GH661" s="291" t="s">
        <v>423</v>
      </c>
      <c r="GI661" s="286">
        <f>GI662</f>
        <v>307800</v>
      </c>
      <c r="GJ661" s="286">
        <f>GJ662</f>
        <v>307800</v>
      </c>
      <c r="GK661" s="286">
        <f>GK662</f>
        <v>0</v>
      </c>
      <c r="GL661" s="286">
        <f>GL662</f>
        <v>0</v>
      </c>
      <c r="GM661" s="286">
        <f>GM662</f>
        <v>307800</v>
      </c>
      <c r="GN661" s="286">
        <f>GN662</f>
        <v>0</v>
      </c>
      <c r="GO661" s="286">
        <f>GO662</f>
        <v>0</v>
      </c>
      <c r="GP661" s="286">
        <f>GP662</f>
        <v>0</v>
      </c>
      <c r="GQ661" s="284"/>
      <c r="GR661" s="284">
        <v>92605</v>
      </c>
      <c r="GS661" s="284"/>
      <c r="GT661" s="291" t="s">
        <v>423</v>
      </c>
      <c r="GU661" s="286">
        <f>GU662</f>
        <v>307800</v>
      </c>
      <c r="GV661" s="286">
        <f>GV662</f>
        <v>307800</v>
      </c>
      <c r="GW661" s="286">
        <f>GW662</f>
        <v>0</v>
      </c>
      <c r="GX661" s="286">
        <f>GX662</f>
        <v>0</v>
      </c>
      <c r="GY661" s="286">
        <f>GY662</f>
        <v>307800</v>
      </c>
      <c r="GZ661" s="286">
        <f>GZ662</f>
        <v>0</v>
      </c>
      <c r="HA661" s="286">
        <f>HA662</f>
        <v>0</v>
      </c>
      <c r="HB661" s="286">
        <f>HB662</f>
        <v>0</v>
      </c>
      <c r="HC661" s="284"/>
      <c r="HD661" s="284">
        <v>92605</v>
      </c>
      <c r="HE661" s="284"/>
      <c r="HF661" s="291" t="s">
        <v>423</v>
      </c>
      <c r="HG661" s="286">
        <f>HG662</f>
        <v>307800</v>
      </c>
      <c r="HH661" s="286">
        <f>HH662</f>
        <v>307800</v>
      </c>
      <c r="HI661" s="286">
        <f>HI662</f>
        <v>0</v>
      </c>
      <c r="HJ661" s="286">
        <f>HJ662</f>
        <v>0</v>
      </c>
      <c r="HK661" s="286">
        <f>HK662</f>
        <v>307800</v>
      </c>
      <c r="HL661" s="286">
        <f>HL662</f>
        <v>0</v>
      </c>
      <c r="HM661" s="286">
        <f>HM662</f>
        <v>0</v>
      </c>
      <c r="HN661" s="286">
        <f>HN662</f>
        <v>0</v>
      </c>
      <c r="HO661" s="284"/>
      <c r="HP661" s="284">
        <v>92605</v>
      </c>
      <c r="HQ661" s="284"/>
      <c r="HR661" s="291" t="s">
        <v>423</v>
      </c>
      <c r="HS661" s="286">
        <f>HS662</f>
        <v>307800</v>
      </c>
      <c r="HT661" s="286">
        <f>HT662</f>
        <v>307800</v>
      </c>
      <c r="HU661" s="286">
        <f>HU662</f>
        <v>0</v>
      </c>
      <c r="HV661" s="286">
        <f>HV662</f>
        <v>0</v>
      </c>
      <c r="HW661" s="286">
        <f>HW662</f>
        <v>307800</v>
      </c>
      <c r="HX661" s="286">
        <f>HX662</f>
        <v>0</v>
      </c>
      <c r="HY661" s="286">
        <f>HY662</f>
        <v>0</v>
      </c>
      <c r="HZ661" s="286">
        <f>HZ662</f>
        <v>0</v>
      </c>
      <c r="IA661" s="284"/>
      <c r="IB661" s="284">
        <v>92605</v>
      </c>
      <c r="IC661" s="284"/>
      <c r="ID661" s="291" t="s">
        <v>423</v>
      </c>
      <c r="IE661" s="286">
        <f>IE662</f>
        <v>307800</v>
      </c>
      <c r="IF661" s="286">
        <f>IF662</f>
        <v>307800</v>
      </c>
      <c r="IG661" s="286">
        <f>IG662</f>
        <v>0</v>
      </c>
      <c r="IH661" s="286">
        <f>IH662</f>
        <v>0</v>
      </c>
      <c r="II661" s="286">
        <f>II662</f>
        <v>307800</v>
      </c>
      <c r="IJ661" s="286">
        <f>IJ662</f>
        <v>0</v>
      </c>
      <c r="IK661" s="286">
        <f>IK662</f>
        <v>0</v>
      </c>
      <c r="IL661" s="286">
        <f>IL662</f>
        <v>0</v>
      </c>
      <c r="IM661" s="284"/>
      <c r="IN661" s="284">
        <v>92605</v>
      </c>
      <c r="IO661" s="284"/>
      <c r="IP661" s="291" t="s">
        <v>423</v>
      </c>
    </row>
    <row r="662" spans="1:250" s="352" customFormat="1" ht="40.5" customHeight="1">
      <c r="A662" s="284"/>
      <c r="B662" s="188"/>
      <c r="C662" s="188">
        <v>2820</v>
      </c>
      <c r="D662" s="17" t="s">
        <v>424</v>
      </c>
      <c r="E662" s="189">
        <v>299100</v>
      </c>
      <c r="F662" s="189">
        <v>291762</v>
      </c>
      <c r="G662" s="20">
        <f>(F662/E662)*100</f>
        <v>97.54663991975929</v>
      </c>
      <c r="H662" s="253"/>
      <c r="I662" s="306"/>
      <c r="J662" s="302"/>
      <c r="K662" s="303"/>
      <c r="L662" s="346"/>
      <c r="M662" s="346"/>
      <c r="N662" s="348"/>
      <c r="O662" s="303"/>
      <c r="P662" s="349"/>
      <c r="Q662" s="349"/>
      <c r="R662" s="350"/>
      <c r="S662" s="305"/>
      <c r="T662" s="306"/>
      <c r="U662" s="306"/>
      <c r="V662" s="302"/>
      <c r="W662" s="303"/>
      <c r="X662" s="346"/>
      <c r="Y662" s="346"/>
      <c r="Z662" s="348"/>
      <c r="AA662" s="303"/>
      <c r="AB662" s="349"/>
      <c r="AC662" s="349"/>
      <c r="AD662" s="350"/>
      <c r="AE662" s="305"/>
      <c r="AF662" s="306"/>
      <c r="AG662" s="306"/>
      <c r="AH662" s="302"/>
      <c r="AI662" s="303"/>
      <c r="AJ662" s="346"/>
      <c r="AK662" s="346"/>
      <c r="AL662" s="348"/>
      <c r="AM662" s="303"/>
      <c r="AN662" s="349"/>
      <c r="AO662" s="349"/>
      <c r="AP662" s="350"/>
      <c r="AQ662" s="305"/>
      <c r="AR662" s="306"/>
      <c r="AS662" s="306"/>
      <c r="AT662" s="302"/>
      <c r="AU662" s="303"/>
      <c r="AV662" s="346"/>
      <c r="AW662" s="346"/>
      <c r="AX662" s="348"/>
      <c r="AY662" s="303"/>
      <c r="AZ662" s="349"/>
      <c r="BA662" s="349"/>
      <c r="BB662" s="350"/>
      <c r="BC662" s="305"/>
      <c r="BD662" s="306"/>
      <c r="BE662" s="306"/>
      <c r="BF662" s="302"/>
      <c r="BG662" s="303"/>
      <c r="BH662" s="346"/>
      <c r="BI662" s="346"/>
      <c r="BJ662" s="348"/>
      <c r="BK662" s="303"/>
      <c r="BL662" s="349"/>
      <c r="BM662" s="349"/>
      <c r="BN662" s="350"/>
      <c r="BO662" s="305"/>
      <c r="BP662" s="306"/>
      <c r="BQ662" s="306"/>
      <c r="BR662" s="302"/>
      <c r="BS662" s="303"/>
      <c r="BT662" s="346"/>
      <c r="BU662" s="346"/>
      <c r="BV662" s="348"/>
      <c r="BW662" s="303"/>
      <c r="BX662" s="349"/>
      <c r="BY662" s="349"/>
      <c r="BZ662" s="350"/>
      <c r="CA662" s="305"/>
      <c r="CB662" s="306"/>
      <c r="CC662" s="306"/>
      <c r="CD662" s="302"/>
      <c r="CE662" s="303"/>
      <c r="CF662" s="346"/>
      <c r="CG662" s="346"/>
      <c r="CH662" s="351"/>
      <c r="CI662" s="189">
        <f>307800</f>
        <v>307800</v>
      </c>
      <c r="CL662" s="353"/>
      <c r="CM662" s="284"/>
      <c r="CN662" s="188"/>
      <c r="CO662" s="188">
        <v>2820</v>
      </c>
      <c r="CP662" s="17" t="s">
        <v>424</v>
      </c>
      <c r="CQ662" s="189">
        <f>CR662+CX662</f>
        <v>307800</v>
      </c>
      <c r="CR662" s="354">
        <f>SUM(CS662:CW662)</f>
        <v>307800</v>
      </c>
      <c r="CS662" s="354"/>
      <c r="CT662" s="351"/>
      <c r="CU662" s="189">
        <f>307800</f>
        <v>307800</v>
      </c>
      <c r="CX662" s="353"/>
      <c r="CY662" s="284"/>
      <c r="CZ662" s="188"/>
      <c r="DA662" s="188">
        <v>2820</v>
      </c>
      <c r="DB662" s="17" t="s">
        <v>424</v>
      </c>
      <c r="DC662" s="189">
        <f>DD662+DJ662</f>
        <v>307800</v>
      </c>
      <c r="DD662" s="354">
        <f>SUM(DE662:DI662)</f>
        <v>307800</v>
      </c>
      <c r="DE662" s="354"/>
      <c r="DF662" s="351"/>
      <c r="DG662" s="189">
        <f>307800</f>
        <v>307800</v>
      </c>
      <c r="DJ662" s="353"/>
      <c r="DK662" s="284"/>
      <c r="DL662" s="188"/>
      <c r="DM662" s="188">
        <v>2820</v>
      </c>
      <c r="DN662" s="17" t="s">
        <v>424</v>
      </c>
      <c r="DO662" s="189">
        <f>DP662+DV662</f>
        <v>307800</v>
      </c>
      <c r="DP662" s="354">
        <f>SUM(DQ662:DU662)</f>
        <v>307800</v>
      </c>
      <c r="DQ662" s="354"/>
      <c r="DR662" s="351"/>
      <c r="DS662" s="189">
        <f>307800</f>
        <v>307800</v>
      </c>
      <c r="DV662" s="353"/>
      <c r="DW662" s="284"/>
      <c r="DX662" s="188"/>
      <c r="DY662" s="188">
        <v>2820</v>
      </c>
      <c r="DZ662" s="17" t="s">
        <v>424</v>
      </c>
      <c r="EA662" s="189">
        <f>EB662+EH662</f>
        <v>307800</v>
      </c>
      <c r="EB662" s="354">
        <f>SUM(EC662:EG662)</f>
        <v>307800</v>
      </c>
      <c r="EC662" s="354"/>
      <c r="ED662" s="351"/>
      <c r="EE662" s="189">
        <f>307800</f>
        <v>307800</v>
      </c>
      <c r="EH662" s="353"/>
      <c r="EI662" s="284"/>
      <c r="EJ662" s="188"/>
      <c r="EK662" s="188">
        <v>2820</v>
      </c>
      <c r="EL662" s="17" t="s">
        <v>424</v>
      </c>
      <c r="EM662" s="189">
        <f>EN662+ET662</f>
        <v>307800</v>
      </c>
      <c r="EN662" s="354">
        <f>SUM(EO662:ES662)</f>
        <v>307800</v>
      </c>
      <c r="EO662" s="354"/>
      <c r="EP662" s="351"/>
      <c r="EQ662" s="189">
        <f>307800</f>
        <v>307800</v>
      </c>
      <c r="ET662" s="353"/>
      <c r="EU662" s="284"/>
      <c r="EV662" s="188"/>
      <c r="EW662" s="188">
        <v>2820</v>
      </c>
      <c r="EX662" s="17" t="s">
        <v>424</v>
      </c>
      <c r="EY662" s="189">
        <f>EZ662+FF662</f>
        <v>307800</v>
      </c>
      <c r="EZ662" s="354">
        <f>SUM(FA662:FE662)</f>
        <v>307800</v>
      </c>
      <c r="FA662" s="354"/>
      <c r="FB662" s="351"/>
      <c r="FC662" s="189">
        <f>307800</f>
        <v>307800</v>
      </c>
      <c r="FF662" s="353"/>
      <c r="FG662" s="284"/>
      <c r="FH662" s="188"/>
      <c r="FI662" s="188">
        <v>2820</v>
      </c>
      <c r="FJ662" s="17" t="s">
        <v>424</v>
      </c>
      <c r="FK662" s="189">
        <f>FL662+FR662</f>
        <v>307800</v>
      </c>
      <c r="FL662" s="354">
        <f>SUM(FM662:FQ662)</f>
        <v>307800</v>
      </c>
      <c r="FM662" s="354"/>
      <c r="FN662" s="351"/>
      <c r="FO662" s="189">
        <f>307800</f>
        <v>307800</v>
      </c>
      <c r="FR662" s="353"/>
      <c r="FS662" s="284"/>
      <c r="FT662" s="188"/>
      <c r="FU662" s="188">
        <v>2820</v>
      </c>
      <c r="FV662" s="17" t="s">
        <v>424</v>
      </c>
      <c r="FW662" s="189">
        <f>FX662+GD662</f>
        <v>307800</v>
      </c>
      <c r="FX662" s="354">
        <f>SUM(FY662:GC662)</f>
        <v>307800</v>
      </c>
      <c r="FY662" s="354"/>
      <c r="FZ662" s="351"/>
      <c r="GA662" s="189">
        <f>307800</f>
        <v>307800</v>
      </c>
      <c r="GD662" s="353"/>
      <c r="GE662" s="284"/>
      <c r="GF662" s="188"/>
      <c r="GG662" s="188">
        <v>2820</v>
      </c>
      <c r="GH662" s="17" t="s">
        <v>424</v>
      </c>
      <c r="GI662" s="189">
        <f>GJ662+GP662</f>
        <v>307800</v>
      </c>
      <c r="GJ662" s="354">
        <f>SUM(GK662:GO662)</f>
        <v>307800</v>
      </c>
      <c r="GK662" s="354"/>
      <c r="GL662" s="351"/>
      <c r="GM662" s="189">
        <f>307800</f>
        <v>307800</v>
      </c>
      <c r="GP662" s="353"/>
      <c r="GQ662" s="284"/>
      <c r="GR662" s="188"/>
      <c r="GS662" s="188">
        <v>2820</v>
      </c>
      <c r="GT662" s="17" t="s">
        <v>424</v>
      </c>
      <c r="GU662" s="189">
        <f>GV662+HB662</f>
        <v>307800</v>
      </c>
      <c r="GV662" s="354">
        <f>SUM(GW662:HA662)</f>
        <v>307800</v>
      </c>
      <c r="GW662" s="354"/>
      <c r="GX662" s="351"/>
      <c r="GY662" s="189">
        <f>307800</f>
        <v>307800</v>
      </c>
      <c r="HB662" s="353"/>
      <c r="HC662" s="284"/>
      <c r="HD662" s="188"/>
      <c r="HE662" s="188">
        <v>2820</v>
      </c>
      <c r="HF662" s="17" t="s">
        <v>424</v>
      </c>
      <c r="HG662" s="189">
        <f>HH662+HN662</f>
        <v>307800</v>
      </c>
      <c r="HH662" s="354">
        <f>SUM(HI662:HM662)</f>
        <v>307800</v>
      </c>
      <c r="HI662" s="354"/>
      <c r="HJ662" s="351"/>
      <c r="HK662" s="189">
        <f>307800</f>
        <v>307800</v>
      </c>
      <c r="HN662" s="353"/>
      <c r="HO662" s="284"/>
      <c r="HP662" s="188"/>
      <c r="HQ662" s="188">
        <v>2820</v>
      </c>
      <c r="HR662" s="17" t="s">
        <v>424</v>
      </c>
      <c r="HS662" s="189">
        <f>HT662+HZ662</f>
        <v>307800</v>
      </c>
      <c r="HT662" s="354">
        <f>SUM(HU662:HY662)</f>
        <v>307800</v>
      </c>
      <c r="HU662" s="354"/>
      <c r="HV662" s="351"/>
      <c r="HW662" s="189">
        <f>307800</f>
        <v>307800</v>
      </c>
      <c r="HZ662" s="353"/>
      <c r="IA662" s="284"/>
      <c r="IB662" s="188"/>
      <c r="IC662" s="188">
        <v>2820</v>
      </c>
      <c r="ID662" s="17" t="s">
        <v>424</v>
      </c>
      <c r="IE662" s="189">
        <f>IF662+IL662</f>
        <v>307800</v>
      </c>
      <c r="IF662" s="354">
        <f>SUM(IG662:IK662)</f>
        <v>307800</v>
      </c>
      <c r="IG662" s="354"/>
      <c r="IH662" s="351"/>
      <c r="II662" s="189">
        <f>307800</f>
        <v>307800</v>
      </c>
      <c r="IL662" s="353"/>
      <c r="IM662" s="284"/>
      <c r="IN662" s="188"/>
      <c r="IO662" s="188">
        <v>2820</v>
      </c>
      <c r="IP662" s="17" t="s">
        <v>424</v>
      </c>
    </row>
    <row r="663" spans="1:250" s="349" customFormat="1" ht="15">
      <c r="A663" s="284"/>
      <c r="B663" s="188"/>
      <c r="C663" s="188">
        <v>4170</v>
      </c>
      <c r="D663" s="17" t="s">
        <v>367</v>
      </c>
      <c r="E663" s="189">
        <v>3000</v>
      </c>
      <c r="F663" s="189">
        <v>1500</v>
      </c>
      <c r="G663" s="20">
        <f>(F663/E663)*100</f>
        <v>50</v>
      </c>
      <c r="H663" s="305">
        <f>SUM(F663:F666)</f>
        <v>124656</v>
      </c>
      <c r="I663" s="306"/>
      <c r="J663" s="302"/>
      <c r="K663" s="303"/>
      <c r="L663" s="346"/>
      <c r="M663" s="346"/>
      <c r="N663" s="348"/>
      <c r="O663" s="303"/>
      <c r="R663" s="350"/>
      <c r="S663" s="305"/>
      <c r="T663" s="306"/>
      <c r="U663" s="306"/>
      <c r="V663" s="302"/>
      <c r="W663" s="303"/>
      <c r="X663" s="346"/>
      <c r="Y663" s="346"/>
      <c r="Z663" s="348"/>
      <c r="AA663" s="303"/>
      <c r="AD663" s="350"/>
      <c r="AE663" s="305"/>
      <c r="AF663" s="306"/>
      <c r="AG663" s="306"/>
      <c r="AH663" s="302"/>
      <c r="AI663" s="303"/>
      <c r="AJ663" s="346"/>
      <c r="AK663" s="346"/>
      <c r="AL663" s="348"/>
      <c r="AM663" s="303"/>
      <c r="AP663" s="350"/>
      <c r="AQ663" s="305"/>
      <c r="AR663" s="306"/>
      <c r="AS663" s="306"/>
      <c r="AT663" s="302"/>
      <c r="AU663" s="303"/>
      <c r="AV663" s="346"/>
      <c r="AW663" s="346"/>
      <c r="AX663" s="348"/>
      <c r="AY663" s="303"/>
      <c r="BB663" s="350"/>
      <c r="BC663" s="305"/>
      <c r="BD663" s="306"/>
      <c r="BE663" s="306"/>
      <c r="BF663" s="302"/>
      <c r="BG663" s="303"/>
      <c r="BH663" s="346"/>
      <c r="BI663" s="346"/>
      <c r="BJ663" s="348"/>
      <c r="BK663" s="303"/>
      <c r="BN663" s="350"/>
      <c r="BO663" s="305"/>
      <c r="BP663" s="306"/>
      <c r="BQ663" s="306"/>
      <c r="BR663" s="302"/>
      <c r="BS663" s="303"/>
      <c r="BT663" s="346"/>
      <c r="BU663" s="346"/>
      <c r="BV663" s="348"/>
      <c r="BW663" s="303"/>
      <c r="BZ663" s="350"/>
      <c r="CA663" s="305"/>
      <c r="CB663" s="306"/>
      <c r="CC663" s="306"/>
      <c r="CD663" s="302"/>
      <c r="CE663" s="303"/>
      <c r="CF663" s="346"/>
      <c r="CG663" s="346"/>
      <c r="CH663" s="348"/>
      <c r="CI663" s="303"/>
      <c r="CL663" s="350"/>
      <c r="CM663" s="305"/>
      <c r="CN663" s="306"/>
      <c r="CO663" s="306"/>
      <c r="CP663" s="302"/>
      <c r="CQ663" s="303"/>
      <c r="CR663" s="346"/>
      <c r="CS663" s="346"/>
      <c r="CT663" s="348"/>
      <c r="CU663" s="303"/>
      <c r="CX663" s="350"/>
      <c r="CY663" s="305"/>
      <c r="CZ663" s="306"/>
      <c r="DA663" s="306"/>
      <c r="DB663" s="302"/>
      <c r="DC663" s="303"/>
      <c r="DD663" s="346"/>
      <c r="DE663" s="346"/>
      <c r="DF663" s="348"/>
      <c r="DG663" s="303"/>
      <c r="DJ663" s="350"/>
      <c r="DK663" s="305"/>
      <c r="DL663" s="306"/>
      <c r="DM663" s="306"/>
      <c r="DN663" s="302"/>
      <c r="DO663" s="303"/>
      <c r="DP663" s="346"/>
      <c r="DQ663" s="346"/>
      <c r="DR663" s="348"/>
      <c r="DS663" s="303"/>
      <c r="DV663" s="350"/>
      <c r="DW663" s="305"/>
      <c r="DX663" s="306"/>
      <c r="DY663" s="306"/>
      <c r="DZ663" s="302"/>
      <c r="EA663" s="303"/>
      <c r="EB663" s="346"/>
      <c r="EC663" s="346"/>
      <c r="ED663" s="348"/>
      <c r="EE663" s="303"/>
      <c r="EH663" s="350"/>
      <c r="EI663" s="305"/>
      <c r="EJ663" s="306"/>
      <c r="EK663" s="306"/>
      <c r="EL663" s="302"/>
      <c r="EM663" s="303"/>
      <c r="EN663" s="346"/>
      <c r="EO663" s="346"/>
      <c r="EP663" s="348"/>
      <c r="EQ663" s="303"/>
      <c r="ET663" s="350"/>
      <c r="EU663" s="305"/>
      <c r="EV663" s="306"/>
      <c r="EW663" s="306"/>
      <c r="EX663" s="302"/>
      <c r="EY663" s="303"/>
      <c r="EZ663" s="346"/>
      <c r="FA663" s="346"/>
      <c r="FB663" s="348"/>
      <c r="FC663" s="303"/>
      <c r="FF663" s="350"/>
      <c r="FG663" s="305"/>
      <c r="FH663" s="306"/>
      <c r="FI663" s="306"/>
      <c r="FJ663" s="302"/>
      <c r="FK663" s="303"/>
      <c r="FL663" s="346"/>
      <c r="FM663" s="346"/>
      <c r="FN663" s="348"/>
      <c r="FO663" s="303"/>
      <c r="FR663" s="350"/>
      <c r="FS663" s="305"/>
      <c r="FT663" s="306"/>
      <c r="FU663" s="306"/>
      <c r="FV663" s="302"/>
      <c r="FW663" s="303"/>
      <c r="FX663" s="346"/>
      <c r="FY663" s="346"/>
      <c r="FZ663" s="348"/>
      <c r="GA663" s="303"/>
      <c r="GD663" s="350"/>
      <c r="GE663" s="305"/>
      <c r="GF663" s="306"/>
      <c r="GG663" s="306"/>
      <c r="GH663" s="302"/>
      <c r="GI663" s="303"/>
      <c r="GJ663" s="346"/>
      <c r="GK663" s="346"/>
      <c r="GL663" s="348"/>
      <c r="GM663" s="303"/>
      <c r="GP663" s="350"/>
      <c r="GQ663" s="305"/>
      <c r="GR663" s="306"/>
      <c r="GS663" s="306"/>
      <c r="GT663" s="302"/>
      <c r="GU663" s="303"/>
      <c r="GV663" s="346"/>
      <c r="GW663" s="346"/>
      <c r="GX663" s="348"/>
      <c r="GY663" s="303"/>
      <c r="HB663" s="350"/>
      <c r="HC663" s="305"/>
      <c r="HD663" s="306"/>
      <c r="HE663" s="306"/>
      <c r="HF663" s="302"/>
      <c r="HG663" s="303"/>
      <c r="HH663" s="346"/>
      <c r="HI663" s="346"/>
      <c r="HJ663" s="348"/>
      <c r="HK663" s="303"/>
      <c r="HN663" s="350"/>
      <c r="HO663" s="305"/>
      <c r="HP663" s="306"/>
      <c r="HQ663" s="306"/>
      <c r="HR663" s="302"/>
      <c r="HS663" s="303"/>
      <c r="HT663" s="346"/>
      <c r="HU663" s="346"/>
      <c r="HV663" s="348"/>
      <c r="HW663" s="303"/>
      <c r="HZ663" s="350"/>
      <c r="IA663" s="305"/>
      <c r="IB663" s="306"/>
      <c r="IC663" s="306"/>
      <c r="ID663" s="302"/>
      <c r="IE663" s="303"/>
      <c r="IF663" s="346"/>
      <c r="IG663" s="346"/>
      <c r="IH663" s="348"/>
      <c r="II663" s="303"/>
      <c r="IL663" s="350"/>
      <c r="IM663" s="305"/>
      <c r="IN663" s="306"/>
      <c r="IO663" s="306"/>
      <c r="IP663" s="302"/>
    </row>
    <row r="664" spans="1:250" s="349" customFormat="1" ht="15">
      <c r="A664" s="284"/>
      <c r="B664" s="188"/>
      <c r="C664" s="188">
        <v>4210</v>
      </c>
      <c r="D664" s="17" t="s">
        <v>294</v>
      </c>
      <c r="E664" s="189">
        <v>32970</v>
      </c>
      <c r="F664" s="189">
        <v>21377</v>
      </c>
      <c r="G664" s="20">
        <f>(F664/E664)*100</f>
        <v>64.83773127085229</v>
      </c>
      <c r="H664" s="305"/>
      <c r="I664" s="306"/>
      <c r="J664" s="302"/>
      <c r="K664" s="303"/>
      <c r="L664" s="346"/>
      <c r="M664" s="346"/>
      <c r="N664" s="348"/>
      <c r="O664" s="303"/>
      <c r="R664" s="350"/>
      <c r="S664" s="305"/>
      <c r="T664" s="306"/>
      <c r="U664" s="306"/>
      <c r="V664" s="302"/>
      <c r="W664" s="303"/>
      <c r="X664" s="346"/>
      <c r="Y664" s="346"/>
      <c r="Z664" s="348"/>
      <c r="AA664" s="303"/>
      <c r="AD664" s="350"/>
      <c r="AE664" s="305"/>
      <c r="AF664" s="306"/>
      <c r="AG664" s="306"/>
      <c r="AH664" s="302"/>
      <c r="AI664" s="303"/>
      <c r="AJ664" s="346"/>
      <c r="AK664" s="346"/>
      <c r="AL664" s="348"/>
      <c r="AM664" s="303"/>
      <c r="AP664" s="350"/>
      <c r="AQ664" s="305"/>
      <c r="AR664" s="306"/>
      <c r="AS664" s="306"/>
      <c r="AT664" s="302"/>
      <c r="AU664" s="303"/>
      <c r="AV664" s="346"/>
      <c r="AW664" s="346"/>
      <c r="AX664" s="348"/>
      <c r="AY664" s="303"/>
      <c r="BB664" s="350"/>
      <c r="BC664" s="305"/>
      <c r="BD664" s="306"/>
      <c r="BE664" s="306"/>
      <c r="BF664" s="302"/>
      <c r="BG664" s="303"/>
      <c r="BH664" s="346"/>
      <c r="BI664" s="346"/>
      <c r="BJ664" s="348"/>
      <c r="BK664" s="303"/>
      <c r="BN664" s="350"/>
      <c r="BO664" s="305"/>
      <c r="BP664" s="306"/>
      <c r="BQ664" s="306"/>
      <c r="BR664" s="302"/>
      <c r="BS664" s="303"/>
      <c r="BT664" s="346"/>
      <c r="BU664" s="346"/>
      <c r="BV664" s="348"/>
      <c r="BW664" s="303"/>
      <c r="BZ664" s="350"/>
      <c r="CA664" s="305"/>
      <c r="CB664" s="306"/>
      <c r="CC664" s="306"/>
      <c r="CD664" s="302"/>
      <c r="CE664" s="303"/>
      <c r="CF664" s="346"/>
      <c r="CG664" s="346"/>
      <c r="CH664" s="348"/>
      <c r="CI664" s="303"/>
      <c r="CL664" s="350"/>
      <c r="CM664" s="305"/>
      <c r="CN664" s="306"/>
      <c r="CO664" s="306"/>
      <c r="CP664" s="302"/>
      <c r="CQ664" s="303"/>
      <c r="CR664" s="346"/>
      <c r="CS664" s="346"/>
      <c r="CT664" s="348"/>
      <c r="CU664" s="303"/>
      <c r="CX664" s="350"/>
      <c r="CY664" s="305"/>
      <c r="CZ664" s="306"/>
      <c r="DA664" s="306"/>
      <c r="DB664" s="302"/>
      <c r="DC664" s="303"/>
      <c r="DD664" s="346"/>
      <c r="DE664" s="346"/>
      <c r="DF664" s="348"/>
      <c r="DG664" s="303"/>
      <c r="DJ664" s="350"/>
      <c r="DK664" s="305"/>
      <c r="DL664" s="306"/>
      <c r="DM664" s="306"/>
      <c r="DN664" s="302"/>
      <c r="DO664" s="303"/>
      <c r="DP664" s="346"/>
      <c r="DQ664" s="346"/>
      <c r="DR664" s="348"/>
      <c r="DS664" s="303"/>
      <c r="DV664" s="350"/>
      <c r="DW664" s="305"/>
      <c r="DX664" s="306"/>
      <c r="DY664" s="306"/>
      <c r="DZ664" s="302"/>
      <c r="EA664" s="303"/>
      <c r="EB664" s="346"/>
      <c r="EC664" s="346"/>
      <c r="ED664" s="348"/>
      <c r="EE664" s="303"/>
      <c r="EH664" s="350"/>
      <c r="EI664" s="305"/>
      <c r="EJ664" s="306"/>
      <c r="EK664" s="306"/>
      <c r="EL664" s="302"/>
      <c r="EM664" s="303"/>
      <c r="EN664" s="346"/>
      <c r="EO664" s="346"/>
      <c r="EP664" s="348"/>
      <c r="EQ664" s="303"/>
      <c r="ET664" s="350"/>
      <c r="EU664" s="305"/>
      <c r="EV664" s="306"/>
      <c r="EW664" s="306"/>
      <c r="EX664" s="302"/>
      <c r="EY664" s="303"/>
      <c r="EZ664" s="346"/>
      <c r="FA664" s="346"/>
      <c r="FB664" s="348"/>
      <c r="FC664" s="303"/>
      <c r="FF664" s="350"/>
      <c r="FG664" s="305"/>
      <c r="FH664" s="306"/>
      <c r="FI664" s="306"/>
      <c r="FJ664" s="302"/>
      <c r="FK664" s="303"/>
      <c r="FL664" s="346"/>
      <c r="FM664" s="346"/>
      <c r="FN664" s="348"/>
      <c r="FO664" s="303"/>
      <c r="FR664" s="350"/>
      <c r="FS664" s="305"/>
      <c r="FT664" s="306"/>
      <c r="FU664" s="306"/>
      <c r="FV664" s="302"/>
      <c r="FW664" s="303"/>
      <c r="FX664" s="346"/>
      <c r="FY664" s="346"/>
      <c r="FZ664" s="348"/>
      <c r="GA664" s="303"/>
      <c r="GD664" s="350"/>
      <c r="GE664" s="305"/>
      <c r="GF664" s="306"/>
      <c r="GG664" s="306"/>
      <c r="GH664" s="302"/>
      <c r="GI664" s="303"/>
      <c r="GJ664" s="346"/>
      <c r="GK664" s="346"/>
      <c r="GL664" s="348"/>
      <c r="GM664" s="303"/>
      <c r="GP664" s="350"/>
      <c r="GQ664" s="305"/>
      <c r="GR664" s="306"/>
      <c r="GS664" s="306"/>
      <c r="GT664" s="302"/>
      <c r="GU664" s="303"/>
      <c r="GV664" s="346"/>
      <c r="GW664" s="346"/>
      <c r="GX664" s="348"/>
      <c r="GY664" s="303"/>
      <c r="HB664" s="350"/>
      <c r="HC664" s="305"/>
      <c r="HD664" s="306"/>
      <c r="HE664" s="306"/>
      <c r="HF664" s="302"/>
      <c r="HG664" s="303"/>
      <c r="HH664" s="346"/>
      <c r="HI664" s="346"/>
      <c r="HJ664" s="348"/>
      <c r="HK664" s="303"/>
      <c r="HN664" s="350"/>
      <c r="HO664" s="305"/>
      <c r="HP664" s="306"/>
      <c r="HQ664" s="306"/>
      <c r="HR664" s="302"/>
      <c r="HS664" s="303"/>
      <c r="HT664" s="346"/>
      <c r="HU664" s="346"/>
      <c r="HV664" s="348"/>
      <c r="HW664" s="303"/>
      <c r="HZ664" s="350"/>
      <c r="IA664" s="305"/>
      <c r="IB664" s="306"/>
      <c r="IC664" s="306"/>
      <c r="ID664" s="302"/>
      <c r="IE664" s="303"/>
      <c r="IF664" s="346"/>
      <c r="IG664" s="346"/>
      <c r="IH664" s="348"/>
      <c r="II664" s="303"/>
      <c r="IL664" s="350"/>
      <c r="IM664" s="305"/>
      <c r="IN664" s="306"/>
      <c r="IO664" s="306"/>
      <c r="IP664" s="302"/>
    </row>
    <row r="665" spans="1:250" s="349" customFormat="1" ht="15">
      <c r="A665" s="284"/>
      <c r="B665" s="188"/>
      <c r="C665" s="188">
        <v>4300</v>
      </c>
      <c r="D665" s="17" t="s">
        <v>241</v>
      </c>
      <c r="E665" s="189">
        <v>98030</v>
      </c>
      <c r="F665" s="189">
        <v>98029</v>
      </c>
      <c r="G665" s="20">
        <f>(F665/E665)*100</f>
        <v>99.99897990411098</v>
      </c>
      <c r="H665" s="305"/>
      <c r="I665" s="306"/>
      <c r="J665" s="302"/>
      <c r="K665" s="303"/>
      <c r="L665" s="346"/>
      <c r="M665" s="346"/>
      <c r="N665" s="348"/>
      <c r="O665" s="303"/>
      <c r="R665" s="350"/>
      <c r="S665" s="305"/>
      <c r="T665" s="306"/>
      <c r="U665" s="306"/>
      <c r="V665" s="302"/>
      <c r="W665" s="303"/>
      <c r="X665" s="346"/>
      <c r="Y665" s="346"/>
      <c r="Z665" s="348"/>
      <c r="AA665" s="303"/>
      <c r="AD665" s="350"/>
      <c r="AE665" s="305"/>
      <c r="AF665" s="306"/>
      <c r="AG665" s="306"/>
      <c r="AH665" s="302"/>
      <c r="AI665" s="303"/>
      <c r="AJ665" s="346"/>
      <c r="AK665" s="346"/>
      <c r="AL665" s="348"/>
      <c r="AM665" s="303"/>
      <c r="AP665" s="350"/>
      <c r="AQ665" s="305"/>
      <c r="AR665" s="306"/>
      <c r="AS665" s="306"/>
      <c r="AT665" s="302"/>
      <c r="AU665" s="303"/>
      <c r="AV665" s="346"/>
      <c r="AW665" s="346"/>
      <c r="AX665" s="348"/>
      <c r="AY665" s="303"/>
      <c r="BB665" s="350"/>
      <c r="BC665" s="305"/>
      <c r="BD665" s="306"/>
      <c r="BE665" s="306"/>
      <c r="BF665" s="302"/>
      <c r="BG665" s="303"/>
      <c r="BH665" s="346"/>
      <c r="BI665" s="346"/>
      <c r="BJ665" s="348"/>
      <c r="BK665" s="303"/>
      <c r="BN665" s="350"/>
      <c r="BO665" s="305"/>
      <c r="BP665" s="306"/>
      <c r="BQ665" s="306"/>
      <c r="BR665" s="302"/>
      <c r="BS665" s="303"/>
      <c r="BT665" s="346"/>
      <c r="BU665" s="346"/>
      <c r="BV665" s="348"/>
      <c r="BW665" s="303"/>
      <c r="BZ665" s="350"/>
      <c r="CA665" s="305"/>
      <c r="CB665" s="306"/>
      <c r="CC665" s="306"/>
      <c r="CD665" s="302"/>
      <c r="CE665" s="303"/>
      <c r="CF665" s="346"/>
      <c r="CG665" s="346"/>
      <c r="CH665" s="348"/>
      <c r="CI665" s="303"/>
      <c r="CL665" s="350"/>
      <c r="CM665" s="305"/>
      <c r="CN665" s="306"/>
      <c r="CO665" s="306"/>
      <c r="CP665" s="302"/>
      <c r="CQ665" s="303"/>
      <c r="CR665" s="346"/>
      <c r="CS665" s="346"/>
      <c r="CT665" s="348"/>
      <c r="CU665" s="303"/>
      <c r="CX665" s="350"/>
      <c r="CY665" s="305"/>
      <c r="CZ665" s="306"/>
      <c r="DA665" s="306"/>
      <c r="DB665" s="302"/>
      <c r="DC665" s="303"/>
      <c r="DD665" s="346"/>
      <c r="DE665" s="346"/>
      <c r="DF665" s="348"/>
      <c r="DG665" s="303"/>
      <c r="DJ665" s="350"/>
      <c r="DK665" s="305"/>
      <c r="DL665" s="306"/>
      <c r="DM665" s="306"/>
      <c r="DN665" s="302"/>
      <c r="DO665" s="303"/>
      <c r="DP665" s="346"/>
      <c r="DQ665" s="346"/>
      <c r="DR665" s="348"/>
      <c r="DS665" s="303"/>
      <c r="DV665" s="350"/>
      <c r="DW665" s="305"/>
      <c r="DX665" s="306"/>
      <c r="DY665" s="306"/>
      <c r="DZ665" s="302"/>
      <c r="EA665" s="303"/>
      <c r="EB665" s="346"/>
      <c r="EC665" s="346"/>
      <c r="ED665" s="348"/>
      <c r="EE665" s="303"/>
      <c r="EH665" s="350"/>
      <c r="EI665" s="305"/>
      <c r="EJ665" s="306"/>
      <c r="EK665" s="306"/>
      <c r="EL665" s="302"/>
      <c r="EM665" s="303"/>
      <c r="EN665" s="346"/>
      <c r="EO665" s="346"/>
      <c r="EP665" s="348"/>
      <c r="EQ665" s="303"/>
      <c r="ET665" s="350"/>
      <c r="EU665" s="305"/>
      <c r="EV665" s="306"/>
      <c r="EW665" s="306"/>
      <c r="EX665" s="302"/>
      <c r="EY665" s="303"/>
      <c r="EZ665" s="346"/>
      <c r="FA665" s="346"/>
      <c r="FB665" s="348"/>
      <c r="FC665" s="303"/>
      <c r="FF665" s="350"/>
      <c r="FG665" s="305"/>
      <c r="FH665" s="306"/>
      <c r="FI665" s="306"/>
      <c r="FJ665" s="302"/>
      <c r="FK665" s="303"/>
      <c r="FL665" s="346"/>
      <c r="FM665" s="346"/>
      <c r="FN665" s="348"/>
      <c r="FO665" s="303"/>
      <c r="FR665" s="350"/>
      <c r="FS665" s="305"/>
      <c r="FT665" s="306"/>
      <c r="FU665" s="306"/>
      <c r="FV665" s="302"/>
      <c r="FW665" s="303"/>
      <c r="FX665" s="346"/>
      <c r="FY665" s="346"/>
      <c r="FZ665" s="348"/>
      <c r="GA665" s="303"/>
      <c r="GD665" s="350"/>
      <c r="GE665" s="305"/>
      <c r="GF665" s="306"/>
      <c r="GG665" s="306"/>
      <c r="GH665" s="302"/>
      <c r="GI665" s="303"/>
      <c r="GJ665" s="346"/>
      <c r="GK665" s="346"/>
      <c r="GL665" s="348"/>
      <c r="GM665" s="303"/>
      <c r="GP665" s="350"/>
      <c r="GQ665" s="305"/>
      <c r="GR665" s="306"/>
      <c r="GS665" s="306"/>
      <c r="GT665" s="302"/>
      <c r="GU665" s="303"/>
      <c r="GV665" s="346"/>
      <c r="GW665" s="346"/>
      <c r="GX665" s="348"/>
      <c r="GY665" s="303"/>
      <c r="HB665" s="350"/>
      <c r="HC665" s="305"/>
      <c r="HD665" s="306"/>
      <c r="HE665" s="306"/>
      <c r="HF665" s="302"/>
      <c r="HG665" s="303"/>
      <c r="HH665" s="346"/>
      <c r="HI665" s="346"/>
      <c r="HJ665" s="348"/>
      <c r="HK665" s="303"/>
      <c r="HN665" s="350"/>
      <c r="HO665" s="305"/>
      <c r="HP665" s="306"/>
      <c r="HQ665" s="306"/>
      <c r="HR665" s="302"/>
      <c r="HS665" s="303"/>
      <c r="HT665" s="346"/>
      <c r="HU665" s="346"/>
      <c r="HV665" s="348"/>
      <c r="HW665" s="303"/>
      <c r="HZ665" s="350"/>
      <c r="IA665" s="305"/>
      <c r="IB665" s="306"/>
      <c r="IC665" s="306"/>
      <c r="ID665" s="302"/>
      <c r="IE665" s="303"/>
      <c r="IF665" s="346"/>
      <c r="IG665" s="346"/>
      <c r="IH665" s="348"/>
      <c r="II665" s="303"/>
      <c r="IL665" s="350"/>
      <c r="IM665" s="305"/>
      <c r="IN665" s="306"/>
      <c r="IO665" s="306"/>
      <c r="IP665" s="302"/>
    </row>
    <row r="666" spans="1:250" s="349" customFormat="1" ht="15">
      <c r="A666" s="284"/>
      <c r="B666" s="188"/>
      <c r="C666" s="188">
        <v>4380</v>
      </c>
      <c r="D666" s="17" t="s">
        <v>425</v>
      </c>
      <c r="E666" s="189">
        <v>4000</v>
      </c>
      <c r="F666" s="189">
        <v>3750</v>
      </c>
      <c r="G666" s="20">
        <f>(F666/E666)*100</f>
        <v>93.75</v>
      </c>
      <c r="H666" s="305"/>
      <c r="I666" s="306"/>
      <c r="J666" s="302"/>
      <c r="K666" s="303"/>
      <c r="L666" s="346"/>
      <c r="M666" s="346"/>
      <c r="N666" s="348"/>
      <c r="O666" s="303"/>
      <c r="R666" s="350"/>
      <c r="S666" s="305"/>
      <c r="T666" s="306"/>
      <c r="U666" s="306"/>
      <c r="V666" s="302"/>
      <c r="W666" s="303"/>
      <c r="X666" s="346"/>
      <c r="Y666" s="346"/>
      <c r="Z666" s="348"/>
      <c r="AA666" s="303"/>
      <c r="AD666" s="350"/>
      <c r="AE666" s="305"/>
      <c r="AF666" s="306"/>
      <c r="AG666" s="306"/>
      <c r="AH666" s="302"/>
      <c r="AI666" s="303"/>
      <c r="AJ666" s="346"/>
      <c r="AK666" s="346"/>
      <c r="AL666" s="348"/>
      <c r="AM666" s="303"/>
      <c r="AP666" s="350"/>
      <c r="AQ666" s="305"/>
      <c r="AR666" s="306"/>
      <c r="AS666" s="306"/>
      <c r="AT666" s="302"/>
      <c r="AU666" s="303"/>
      <c r="AV666" s="346"/>
      <c r="AW666" s="346"/>
      <c r="AX666" s="348"/>
      <c r="AY666" s="303"/>
      <c r="BB666" s="350"/>
      <c r="BC666" s="305"/>
      <c r="BD666" s="306"/>
      <c r="BE666" s="306"/>
      <c r="BF666" s="302"/>
      <c r="BG666" s="303"/>
      <c r="BH666" s="346"/>
      <c r="BI666" s="346"/>
      <c r="BJ666" s="348"/>
      <c r="BK666" s="303"/>
      <c r="BN666" s="350"/>
      <c r="BO666" s="305"/>
      <c r="BP666" s="306"/>
      <c r="BQ666" s="306"/>
      <c r="BR666" s="302"/>
      <c r="BS666" s="303"/>
      <c r="BT666" s="346"/>
      <c r="BU666" s="346"/>
      <c r="BV666" s="348"/>
      <c r="BW666" s="303"/>
      <c r="BZ666" s="350"/>
      <c r="CA666" s="305"/>
      <c r="CB666" s="306"/>
      <c r="CC666" s="306"/>
      <c r="CD666" s="302"/>
      <c r="CE666" s="303"/>
      <c r="CF666" s="346"/>
      <c r="CG666" s="346"/>
      <c r="CH666" s="348"/>
      <c r="CI666" s="303"/>
      <c r="CL666" s="350"/>
      <c r="CM666" s="305"/>
      <c r="CN666" s="306"/>
      <c r="CO666" s="306"/>
      <c r="CP666" s="302"/>
      <c r="CQ666" s="303"/>
      <c r="CR666" s="346"/>
      <c r="CS666" s="346"/>
      <c r="CT666" s="348"/>
      <c r="CU666" s="303"/>
      <c r="CX666" s="350"/>
      <c r="CY666" s="305"/>
      <c r="CZ666" s="306"/>
      <c r="DA666" s="306"/>
      <c r="DB666" s="302"/>
      <c r="DC666" s="303"/>
      <c r="DD666" s="346"/>
      <c r="DE666" s="346"/>
      <c r="DF666" s="348"/>
      <c r="DG666" s="303"/>
      <c r="DJ666" s="350"/>
      <c r="DK666" s="305"/>
      <c r="DL666" s="306"/>
      <c r="DM666" s="306"/>
      <c r="DN666" s="302"/>
      <c r="DO666" s="303"/>
      <c r="DP666" s="346"/>
      <c r="DQ666" s="346"/>
      <c r="DR666" s="348"/>
      <c r="DS666" s="303"/>
      <c r="DV666" s="350"/>
      <c r="DW666" s="305"/>
      <c r="DX666" s="306"/>
      <c r="DY666" s="306"/>
      <c r="DZ666" s="302"/>
      <c r="EA666" s="303"/>
      <c r="EB666" s="346"/>
      <c r="EC666" s="346"/>
      <c r="ED666" s="348"/>
      <c r="EE666" s="303"/>
      <c r="EH666" s="350"/>
      <c r="EI666" s="305"/>
      <c r="EJ666" s="306"/>
      <c r="EK666" s="306"/>
      <c r="EL666" s="302"/>
      <c r="EM666" s="303"/>
      <c r="EN666" s="346"/>
      <c r="EO666" s="346"/>
      <c r="EP666" s="348"/>
      <c r="EQ666" s="303"/>
      <c r="ET666" s="350"/>
      <c r="EU666" s="305"/>
      <c r="EV666" s="306"/>
      <c r="EW666" s="306"/>
      <c r="EX666" s="302"/>
      <c r="EY666" s="303"/>
      <c r="EZ666" s="346"/>
      <c r="FA666" s="346"/>
      <c r="FB666" s="348"/>
      <c r="FC666" s="303"/>
      <c r="FF666" s="350"/>
      <c r="FG666" s="305"/>
      <c r="FH666" s="306"/>
      <c r="FI666" s="306"/>
      <c r="FJ666" s="302"/>
      <c r="FK666" s="303"/>
      <c r="FL666" s="346"/>
      <c r="FM666" s="346"/>
      <c r="FN666" s="348"/>
      <c r="FO666" s="303"/>
      <c r="FR666" s="350"/>
      <c r="FS666" s="305"/>
      <c r="FT666" s="306"/>
      <c r="FU666" s="306"/>
      <c r="FV666" s="302"/>
      <c r="FW666" s="303"/>
      <c r="FX666" s="346"/>
      <c r="FY666" s="346"/>
      <c r="FZ666" s="348"/>
      <c r="GA666" s="303"/>
      <c r="GD666" s="350"/>
      <c r="GE666" s="305"/>
      <c r="GF666" s="306"/>
      <c r="GG666" s="306"/>
      <c r="GH666" s="302"/>
      <c r="GI666" s="303"/>
      <c r="GJ666" s="346"/>
      <c r="GK666" s="346"/>
      <c r="GL666" s="348"/>
      <c r="GM666" s="303"/>
      <c r="GP666" s="350"/>
      <c r="GQ666" s="305"/>
      <c r="GR666" s="306"/>
      <c r="GS666" s="306"/>
      <c r="GT666" s="302"/>
      <c r="GU666" s="303"/>
      <c r="GV666" s="346"/>
      <c r="GW666" s="346"/>
      <c r="GX666" s="348"/>
      <c r="GY666" s="303"/>
      <c r="HB666" s="350"/>
      <c r="HC666" s="305"/>
      <c r="HD666" s="306"/>
      <c r="HE666" s="306"/>
      <c r="HF666" s="302"/>
      <c r="HG666" s="303"/>
      <c r="HH666" s="346"/>
      <c r="HI666" s="346"/>
      <c r="HJ666" s="348"/>
      <c r="HK666" s="303"/>
      <c r="HN666" s="350"/>
      <c r="HO666" s="305"/>
      <c r="HP666" s="306"/>
      <c r="HQ666" s="306"/>
      <c r="HR666" s="302"/>
      <c r="HS666" s="303"/>
      <c r="HT666" s="346"/>
      <c r="HU666" s="346"/>
      <c r="HV666" s="348"/>
      <c r="HW666" s="303"/>
      <c r="HZ666" s="350"/>
      <c r="IA666" s="305"/>
      <c r="IB666" s="306"/>
      <c r="IC666" s="306"/>
      <c r="ID666" s="302"/>
      <c r="IE666" s="303"/>
      <c r="IF666" s="346"/>
      <c r="IG666" s="346"/>
      <c r="IH666" s="348"/>
      <c r="II666" s="303"/>
      <c r="IL666" s="350"/>
      <c r="IM666" s="305"/>
      <c r="IN666" s="306"/>
      <c r="IO666" s="306"/>
      <c r="IP666" s="302"/>
    </row>
    <row r="667" spans="1:8" ht="15">
      <c r="A667" s="284"/>
      <c r="B667" s="284">
        <v>92695</v>
      </c>
      <c r="C667" s="284"/>
      <c r="D667" s="291" t="s">
        <v>42</v>
      </c>
      <c r="E667" s="286">
        <f>SUM(E668:E671)</f>
        <v>157500</v>
      </c>
      <c r="F667" s="286">
        <f>SUM(F668+F669+F670+F671)</f>
        <v>137645</v>
      </c>
      <c r="G667" s="20">
        <f>(F667/E667)*100</f>
        <v>87.39365079365079</v>
      </c>
      <c r="H667" s="305"/>
    </row>
    <row r="668" spans="1:8" ht="29.25">
      <c r="A668" s="188"/>
      <c r="B668" s="188"/>
      <c r="C668" s="188">
        <v>2320</v>
      </c>
      <c r="D668" s="17" t="s">
        <v>426</v>
      </c>
      <c r="E668" s="189">
        <v>2700</v>
      </c>
      <c r="F668" s="290">
        <v>2700</v>
      </c>
      <c r="G668" s="20">
        <f>(F668/E668)*100</f>
        <v>100</v>
      </c>
      <c r="H668" s="306"/>
    </row>
    <row r="669" spans="1:7" ht="15">
      <c r="A669" s="188"/>
      <c r="B669" s="188"/>
      <c r="C669" s="188">
        <v>4210</v>
      </c>
      <c r="D669" s="17" t="s">
        <v>247</v>
      </c>
      <c r="E669" s="189">
        <v>28100</v>
      </c>
      <c r="F669" s="290">
        <v>26564</v>
      </c>
      <c r="G669" s="20">
        <f>(F669/E669)*100</f>
        <v>94.5338078291815</v>
      </c>
    </row>
    <row r="670" spans="1:7" ht="15">
      <c r="A670" s="188"/>
      <c r="B670" s="188"/>
      <c r="C670" s="188">
        <v>4300</v>
      </c>
      <c r="D670" s="17" t="s">
        <v>277</v>
      </c>
      <c r="E670" s="189">
        <v>66700</v>
      </c>
      <c r="F670" s="290">
        <v>53348</v>
      </c>
      <c r="G670" s="20">
        <f>(F670/E670)*100</f>
        <v>79.98200899550226</v>
      </c>
    </row>
    <row r="671" spans="1:7" ht="15">
      <c r="A671" s="188"/>
      <c r="B671" s="188"/>
      <c r="C671" s="188">
        <v>6060</v>
      </c>
      <c r="D671" s="17" t="s">
        <v>365</v>
      </c>
      <c r="E671" s="189">
        <v>60000</v>
      </c>
      <c r="F671" s="290">
        <v>55033</v>
      </c>
      <c r="G671" s="20">
        <f>(F671/E671)*100</f>
        <v>91.72166666666666</v>
      </c>
    </row>
    <row r="672" spans="1:7" ht="15">
      <c r="A672" s="355" t="s">
        <v>208</v>
      </c>
      <c r="B672" s="355"/>
      <c r="C672" s="355"/>
      <c r="D672" s="355"/>
      <c r="E672" s="356">
        <f>SUM(E658+E630+E605+E599+E579+E514+E486+E133+E128+E124+E118+E107+E58+E48+E32+E17+E11+E7)</f>
        <v>36026476</v>
      </c>
      <c r="F672" s="356">
        <f>SUM(F658+F630+F605+F599+F579+F514+F486+F133+F128+F124+F118+F107+F58+F48+F32+F17+F11+F7)</f>
        <v>34490104</v>
      </c>
      <c r="G672" s="28">
        <f>(F672/E672)*100</f>
        <v>95.73543634964463</v>
      </c>
    </row>
    <row r="673" ht="15">
      <c r="A673" s="357"/>
    </row>
    <row r="674" ht="15">
      <c r="A674" s="252"/>
    </row>
    <row r="675" ht="15">
      <c r="A675" s="252"/>
    </row>
    <row r="676" ht="15">
      <c r="A676" s="252"/>
    </row>
    <row r="677" ht="15">
      <c r="A677" s="252"/>
    </row>
    <row r="678" ht="15">
      <c r="A678" s="252"/>
    </row>
    <row r="679" ht="15">
      <c r="A679" s="252"/>
    </row>
    <row r="680" ht="15">
      <c r="A680" s="252"/>
    </row>
    <row r="681" ht="15">
      <c r="A681" s="252"/>
    </row>
    <row r="682" ht="15">
      <c r="A682" s="358"/>
    </row>
    <row r="683" ht="15">
      <c r="A683" s="358"/>
    </row>
  </sheetData>
  <mergeCells count="5">
    <mergeCell ref="F1:G1"/>
    <mergeCell ref="A2:G2"/>
    <mergeCell ref="A3:F3"/>
    <mergeCell ref="A4:B4"/>
    <mergeCell ref="A672:D672"/>
  </mergeCells>
  <printOptions horizontalCentered="1" verticalCentered="1"/>
  <pageMargins left="0.27569444444444446" right="0.15763888888888888" top="0.5902777777777778" bottom="0.5902777777777778" header="0.5118055555555555" footer="0.5118055555555555"/>
  <pageSetup horizontalDpi="300" verticalDpi="300" orientation="landscape" paperSize="9" scale="63"/>
  <rowBreaks count="2" manualBreakCount="2">
    <brk id="591" max="255" man="1"/>
    <brk id="639" max="255" man="1"/>
  </rowBreaks>
  <colBreaks count="1" manualBreakCount="1">
    <brk id="7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5"/>
  <sheetViews>
    <sheetView showGridLines="0" defaultGridColor="0" view="pageBreakPreview" zoomScale="80" zoomScaleSheetLayoutView="80" colorId="15" workbookViewId="0" topLeftCell="A54">
      <selection activeCell="G80" sqref="G80"/>
    </sheetView>
  </sheetViews>
  <sheetFormatPr defaultColWidth="9.00390625" defaultRowHeight="12.75"/>
  <cols>
    <col min="1" max="1" width="6.75390625" style="206" customWidth="1"/>
    <col min="2" max="2" width="10.75390625" style="206" customWidth="1"/>
    <col min="3" max="3" width="7.75390625" style="206" customWidth="1"/>
    <col min="4" max="4" width="63.75390625" style="359" customWidth="1"/>
    <col min="5" max="5" width="20.75390625" style="359" customWidth="1"/>
    <col min="6" max="6" width="18.375" style="359" customWidth="1"/>
    <col min="7" max="16384" width="9.00390625" style="206" customWidth="1"/>
  </cols>
  <sheetData>
    <row r="1" spans="1:7" ht="39.75" customHeight="1">
      <c r="A1" s="360"/>
      <c r="B1" s="360"/>
      <c r="C1" s="360"/>
      <c r="D1"/>
      <c r="E1"/>
      <c r="F1" s="361" t="s">
        <v>427</v>
      </c>
      <c r="G1" s="361"/>
    </row>
    <row r="2" spans="1:7" ht="19.5" customHeight="1">
      <c r="A2" s="139" t="s">
        <v>233</v>
      </c>
      <c r="B2" s="139"/>
      <c r="C2" s="139"/>
      <c r="D2" s="139"/>
      <c r="E2" s="139"/>
      <c r="F2" s="139"/>
      <c r="G2" s="139"/>
    </row>
    <row r="3" spans="1:7" ht="19.5" customHeight="1">
      <c r="A3"/>
      <c r="B3"/>
      <c r="C3"/>
      <c r="D3"/>
      <c r="E3"/>
      <c r="F3"/>
      <c r="G3" s="360"/>
    </row>
    <row r="4" spans="1:7" ht="17.25">
      <c r="A4" s="362" t="s">
        <v>428</v>
      </c>
      <c r="B4" s="362"/>
      <c r="C4" s="362"/>
      <c r="D4" s="362"/>
      <c r="E4" s="363"/>
      <c r="F4" s="265" t="s">
        <v>4</v>
      </c>
      <c r="G4" s="364"/>
    </row>
    <row r="5" spans="1:7" s="371" customFormat="1" ht="39.75" customHeight="1">
      <c r="A5" s="365" t="s">
        <v>5</v>
      </c>
      <c r="B5" s="366" t="s">
        <v>36</v>
      </c>
      <c r="C5" s="366" t="s">
        <v>37</v>
      </c>
      <c r="D5" s="367" t="s">
        <v>38</v>
      </c>
      <c r="E5" s="368" t="s">
        <v>7</v>
      </c>
      <c r="F5" s="369" t="s">
        <v>8</v>
      </c>
      <c r="G5" s="370" t="s">
        <v>9</v>
      </c>
    </row>
    <row r="6" spans="1:7" ht="13.5">
      <c r="A6" s="372">
        <v>1</v>
      </c>
      <c r="B6" s="373">
        <v>2</v>
      </c>
      <c r="C6" s="373">
        <v>3</v>
      </c>
      <c r="D6" s="374">
        <v>4</v>
      </c>
      <c r="E6" s="375">
        <v>5</v>
      </c>
      <c r="F6" s="375">
        <v>6</v>
      </c>
      <c r="G6" s="376">
        <v>7</v>
      </c>
    </row>
    <row r="7" spans="1:7" ht="13.5">
      <c r="A7" s="377">
        <v>10</v>
      </c>
      <c r="B7" s="378"/>
      <c r="C7" s="378"/>
      <c r="D7" s="379" t="s">
        <v>429</v>
      </c>
      <c r="E7" s="380">
        <f>E8</f>
        <v>360474</v>
      </c>
      <c r="F7" s="380">
        <f>F8</f>
        <v>360474</v>
      </c>
      <c r="G7" s="381">
        <v>1</v>
      </c>
    </row>
    <row r="8" spans="1:7" ht="13.5">
      <c r="A8" s="382"/>
      <c r="B8" s="383">
        <v>1095</v>
      </c>
      <c r="C8" s="383"/>
      <c r="D8" s="384" t="s">
        <v>42</v>
      </c>
      <c r="E8" s="385">
        <f>SUM(E9:E10)</f>
        <v>360474</v>
      </c>
      <c r="F8" s="385">
        <f>SUM(F9:F10)</f>
        <v>360474</v>
      </c>
      <c r="G8" s="386">
        <v>100</v>
      </c>
    </row>
    <row r="9" spans="1:7" ht="13.5">
      <c r="A9" s="387"/>
      <c r="B9" s="97"/>
      <c r="C9" s="97">
        <v>4300</v>
      </c>
      <c r="D9" s="388" t="s">
        <v>241</v>
      </c>
      <c r="E9" s="389">
        <v>7068</v>
      </c>
      <c r="F9" s="390">
        <v>7068</v>
      </c>
      <c r="G9" s="391">
        <v>100</v>
      </c>
    </row>
    <row r="10" spans="1:7" ht="13.5">
      <c r="A10" s="392"/>
      <c r="B10" s="393"/>
      <c r="C10" s="393">
        <v>4430</v>
      </c>
      <c r="D10" s="394" t="s">
        <v>254</v>
      </c>
      <c r="E10" s="395">
        <v>353406</v>
      </c>
      <c r="F10" s="395">
        <v>353406</v>
      </c>
      <c r="G10" s="396">
        <v>100</v>
      </c>
    </row>
    <row r="11" spans="1:7" ht="13.5">
      <c r="A11" s="397">
        <v>750</v>
      </c>
      <c r="B11" s="398"/>
      <c r="C11" s="398"/>
      <c r="D11" s="399" t="s">
        <v>71</v>
      </c>
      <c r="E11" s="400">
        <f>E12</f>
        <v>141000</v>
      </c>
      <c r="F11" s="400">
        <f>SUM(E11)</f>
        <v>141000</v>
      </c>
      <c r="G11" s="381">
        <v>1</v>
      </c>
    </row>
    <row r="12" spans="1:7" ht="13.5">
      <c r="A12" s="401"/>
      <c r="B12" s="383">
        <v>75011</v>
      </c>
      <c r="C12" s="383"/>
      <c r="D12" s="402" t="s">
        <v>72</v>
      </c>
      <c r="E12" s="385">
        <f>SUM(E13:E17)</f>
        <v>141000</v>
      </c>
      <c r="F12" s="385">
        <f>SUM(E12)</f>
        <v>141000</v>
      </c>
      <c r="G12" s="386">
        <v>100</v>
      </c>
    </row>
    <row r="13" spans="1:7" ht="13.5">
      <c r="A13" s="403"/>
      <c r="B13" s="97"/>
      <c r="C13" s="97">
        <v>4010</v>
      </c>
      <c r="D13" s="404" t="s">
        <v>269</v>
      </c>
      <c r="E13" s="389">
        <v>107743</v>
      </c>
      <c r="F13" s="389">
        <v>107743</v>
      </c>
      <c r="G13" s="391">
        <v>100</v>
      </c>
    </row>
    <row r="14" spans="1:7" ht="13.5">
      <c r="A14" s="403"/>
      <c r="B14" s="97"/>
      <c r="C14" s="97">
        <v>4040</v>
      </c>
      <c r="D14" s="404" t="s">
        <v>270</v>
      </c>
      <c r="E14" s="389">
        <v>7677</v>
      </c>
      <c r="F14" s="389">
        <v>7677</v>
      </c>
      <c r="G14" s="391">
        <v>100</v>
      </c>
    </row>
    <row r="15" spans="1:7" ht="13.5">
      <c r="A15" s="403"/>
      <c r="B15" s="97"/>
      <c r="C15" s="97">
        <v>4110</v>
      </c>
      <c r="D15" s="404" t="s">
        <v>271</v>
      </c>
      <c r="E15" s="389">
        <v>19800</v>
      </c>
      <c r="F15" s="389">
        <v>19800</v>
      </c>
      <c r="G15" s="391">
        <v>100</v>
      </c>
    </row>
    <row r="16" spans="1:7" ht="13.5">
      <c r="A16" s="403"/>
      <c r="B16" s="97"/>
      <c r="C16" s="97">
        <v>4120</v>
      </c>
      <c r="D16" s="404" t="s">
        <v>272</v>
      </c>
      <c r="E16" s="389">
        <v>3100</v>
      </c>
      <c r="F16" s="389">
        <v>3100</v>
      </c>
      <c r="G16" s="391">
        <v>100</v>
      </c>
    </row>
    <row r="17" spans="1:7" ht="13.5">
      <c r="A17" s="405"/>
      <c r="B17" s="393"/>
      <c r="C17" s="393">
        <v>4170</v>
      </c>
      <c r="D17" s="406" t="s">
        <v>274</v>
      </c>
      <c r="E17" s="395">
        <v>2680</v>
      </c>
      <c r="F17" s="395">
        <v>2680</v>
      </c>
      <c r="G17" s="396">
        <v>100</v>
      </c>
    </row>
    <row r="18" spans="1:7" ht="41.25" customHeight="1">
      <c r="A18" s="407">
        <v>751</v>
      </c>
      <c r="B18" s="408"/>
      <c r="C18" s="408"/>
      <c r="D18" s="399" t="s">
        <v>430</v>
      </c>
      <c r="E18" s="400">
        <f>E19</f>
        <v>2892</v>
      </c>
      <c r="F18" s="409">
        <f>SUM(F20:F21)</f>
        <v>2892</v>
      </c>
      <c r="G18" s="381">
        <v>1</v>
      </c>
    </row>
    <row r="19" spans="1:7" ht="26.25">
      <c r="A19" s="401"/>
      <c r="B19" s="410">
        <v>75101</v>
      </c>
      <c r="C19" s="410"/>
      <c r="D19" s="411" t="s">
        <v>431</v>
      </c>
      <c r="E19" s="412">
        <f>E20+E21</f>
        <v>2892</v>
      </c>
      <c r="F19" s="412">
        <f>SUM(E19)</f>
        <v>2892</v>
      </c>
      <c r="G19" s="413">
        <v>100</v>
      </c>
    </row>
    <row r="20" spans="1:7" ht="13.5">
      <c r="A20" s="387"/>
      <c r="B20" s="97"/>
      <c r="C20" s="97">
        <v>4210</v>
      </c>
      <c r="D20" s="404" t="s">
        <v>247</v>
      </c>
      <c r="E20" s="389">
        <v>1740</v>
      </c>
      <c r="F20" s="389">
        <v>1740</v>
      </c>
      <c r="G20" s="391">
        <v>100</v>
      </c>
    </row>
    <row r="21" spans="1:7" ht="13.5">
      <c r="A21" s="403"/>
      <c r="B21" s="97"/>
      <c r="C21" s="97">
        <v>4300</v>
      </c>
      <c r="D21" s="404" t="s">
        <v>239</v>
      </c>
      <c r="E21" s="389">
        <v>1152</v>
      </c>
      <c r="F21" s="389">
        <v>1152</v>
      </c>
      <c r="G21" s="391">
        <v>100</v>
      </c>
    </row>
    <row r="22" spans="1:8" ht="15">
      <c r="A22" s="306"/>
      <c r="B22" s="306"/>
      <c r="C22" s="306"/>
      <c r="D22" s="322"/>
      <c r="E22" s="303"/>
      <c r="F22" s="255"/>
      <c r="G22" s="256" t="s">
        <v>432</v>
      </c>
      <c r="H22" s="414"/>
    </row>
    <row r="23" spans="1:7" ht="13.5">
      <c r="A23" s="397">
        <v>852</v>
      </c>
      <c r="B23" s="398"/>
      <c r="C23" s="398"/>
      <c r="D23" s="399" t="s">
        <v>171</v>
      </c>
      <c r="E23" s="400">
        <f>SUM(E24+E41+E60+E62+E64)</f>
        <v>5828278</v>
      </c>
      <c r="F23" s="400">
        <f>SUM(F24+F41+F60+F62+F64)</f>
        <v>5719514</v>
      </c>
      <c r="G23" s="415">
        <v>98.1</v>
      </c>
    </row>
    <row r="24" spans="1:7" ht="13.5">
      <c r="A24" s="401"/>
      <c r="B24" s="410">
        <v>85203</v>
      </c>
      <c r="C24" s="410"/>
      <c r="D24" s="411" t="s">
        <v>219</v>
      </c>
      <c r="E24" s="412">
        <f>SUM(E25:E40)</f>
        <v>312750</v>
      </c>
      <c r="F24" s="412">
        <f>SUM(E24)</f>
        <v>312750</v>
      </c>
      <c r="G24" s="413">
        <v>100</v>
      </c>
    </row>
    <row r="25" spans="1:7" ht="13.5">
      <c r="A25" s="416"/>
      <c r="B25" s="97"/>
      <c r="C25" s="97">
        <v>4010</v>
      </c>
      <c r="D25" s="404" t="s">
        <v>269</v>
      </c>
      <c r="E25" s="389">
        <v>119286</v>
      </c>
      <c r="F25" s="389">
        <v>119286</v>
      </c>
      <c r="G25" s="391">
        <v>100</v>
      </c>
    </row>
    <row r="26" spans="1:7" ht="13.5">
      <c r="A26" s="416"/>
      <c r="B26" s="97"/>
      <c r="C26" s="97">
        <v>4040</v>
      </c>
      <c r="D26" s="404" t="s">
        <v>270</v>
      </c>
      <c r="E26" s="389">
        <v>10337</v>
      </c>
      <c r="F26" s="389">
        <v>10337</v>
      </c>
      <c r="G26" s="391">
        <v>100</v>
      </c>
    </row>
    <row r="27" spans="1:7" ht="13.5">
      <c r="A27" s="416"/>
      <c r="B27" s="97"/>
      <c r="C27" s="97">
        <v>4110</v>
      </c>
      <c r="D27" s="404" t="s">
        <v>271</v>
      </c>
      <c r="E27" s="389">
        <v>22111</v>
      </c>
      <c r="F27" s="389">
        <v>22111</v>
      </c>
      <c r="G27" s="391">
        <v>100</v>
      </c>
    </row>
    <row r="28" spans="1:7" ht="13.5">
      <c r="A28" s="416"/>
      <c r="B28" s="97"/>
      <c r="C28" s="97">
        <v>4120</v>
      </c>
      <c r="D28" s="404" t="s">
        <v>272</v>
      </c>
      <c r="E28" s="389">
        <v>3436</v>
      </c>
      <c r="F28" s="389">
        <v>3436</v>
      </c>
      <c r="G28" s="391">
        <v>100</v>
      </c>
    </row>
    <row r="29" spans="1:7" ht="13.5">
      <c r="A29" s="416"/>
      <c r="B29" s="97"/>
      <c r="C29" s="97">
        <v>4170</v>
      </c>
      <c r="D29" s="404" t="s">
        <v>274</v>
      </c>
      <c r="E29" s="389">
        <v>19146</v>
      </c>
      <c r="F29" s="389">
        <v>16146</v>
      </c>
      <c r="G29" s="391">
        <v>100</v>
      </c>
    </row>
    <row r="30" spans="1:7" ht="13.5">
      <c r="A30" s="416"/>
      <c r="B30" s="97"/>
      <c r="C30" s="97">
        <v>4210</v>
      </c>
      <c r="D30" s="404" t="s">
        <v>247</v>
      </c>
      <c r="E30" s="389">
        <v>75967</v>
      </c>
      <c r="F30" s="389">
        <v>75967</v>
      </c>
      <c r="G30" s="391">
        <v>100</v>
      </c>
    </row>
    <row r="31" spans="1:7" ht="13.5">
      <c r="A31" s="416"/>
      <c r="B31" s="97"/>
      <c r="C31" s="97">
        <v>4260</v>
      </c>
      <c r="D31" s="404" t="s">
        <v>319</v>
      </c>
      <c r="E31" s="389">
        <v>24483</v>
      </c>
      <c r="F31" s="389">
        <v>24483</v>
      </c>
      <c r="G31" s="391">
        <v>100</v>
      </c>
    </row>
    <row r="32" spans="1:7" ht="13.5">
      <c r="A32" s="416"/>
      <c r="B32" s="97"/>
      <c r="C32" s="97">
        <v>4280</v>
      </c>
      <c r="D32" s="404" t="s">
        <v>433</v>
      </c>
      <c r="E32" s="389">
        <v>190</v>
      </c>
      <c r="F32" s="389">
        <v>190</v>
      </c>
      <c r="G32" s="391">
        <v>100</v>
      </c>
    </row>
    <row r="33" spans="1:7" ht="13.5">
      <c r="A33" s="416"/>
      <c r="B33" s="97"/>
      <c r="C33" s="97">
        <v>4300</v>
      </c>
      <c r="D33" s="404" t="s">
        <v>239</v>
      </c>
      <c r="E33" s="389">
        <v>23947</v>
      </c>
      <c r="F33" s="389">
        <v>23947</v>
      </c>
      <c r="G33" s="391">
        <v>100</v>
      </c>
    </row>
    <row r="34" spans="1:7" ht="13.5">
      <c r="A34" s="416"/>
      <c r="B34" s="97"/>
      <c r="C34" s="97">
        <v>4350</v>
      </c>
      <c r="D34" s="404" t="s">
        <v>278</v>
      </c>
      <c r="E34" s="389">
        <v>330</v>
      </c>
      <c r="F34" s="389">
        <v>330</v>
      </c>
      <c r="G34" s="391">
        <v>100</v>
      </c>
    </row>
    <row r="35" spans="1:7" ht="13.5">
      <c r="A35" s="416"/>
      <c r="B35" s="97"/>
      <c r="C35" s="97">
        <v>4370</v>
      </c>
      <c r="D35" s="404" t="s">
        <v>383</v>
      </c>
      <c r="E35" s="389">
        <v>1771</v>
      </c>
      <c r="F35" s="389">
        <v>1771</v>
      </c>
      <c r="G35" s="391">
        <v>100</v>
      </c>
    </row>
    <row r="36" spans="1:7" ht="13.5">
      <c r="A36" s="416"/>
      <c r="B36" s="97"/>
      <c r="C36" s="97">
        <v>4410</v>
      </c>
      <c r="D36" s="404" t="s">
        <v>265</v>
      </c>
      <c r="E36" s="389">
        <v>801</v>
      </c>
      <c r="F36" s="389">
        <v>801</v>
      </c>
      <c r="G36" s="391">
        <v>100</v>
      </c>
    </row>
    <row r="37" spans="1:7" ht="13.5">
      <c r="A37" s="416"/>
      <c r="B37" s="97"/>
      <c r="C37" s="97">
        <v>4430</v>
      </c>
      <c r="D37" s="404" t="s">
        <v>283</v>
      </c>
      <c r="E37" s="389">
        <v>2789</v>
      </c>
      <c r="F37" s="389">
        <v>2789</v>
      </c>
      <c r="G37" s="391">
        <v>100</v>
      </c>
    </row>
    <row r="38" spans="1:7" ht="13.5">
      <c r="A38" s="416"/>
      <c r="B38" s="97"/>
      <c r="C38" s="97">
        <v>4440</v>
      </c>
      <c r="D38" s="404" t="s">
        <v>329</v>
      </c>
      <c r="E38" s="389">
        <v>6192</v>
      </c>
      <c r="F38" s="389">
        <v>6192</v>
      </c>
      <c r="G38" s="391">
        <v>100</v>
      </c>
    </row>
    <row r="39" spans="1:7" ht="13.5">
      <c r="A39" s="416"/>
      <c r="B39" s="97"/>
      <c r="C39" s="97">
        <v>4700</v>
      </c>
      <c r="D39" s="404" t="s">
        <v>287</v>
      </c>
      <c r="E39" s="389">
        <v>1940</v>
      </c>
      <c r="F39" s="389">
        <v>1940</v>
      </c>
      <c r="G39" s="391">
        <v>100</v>
      </c>
    </row>
    <row r="40" spans="1:7" ht="26.25">
      <c r="A40" s="416"/>
      <c r="B40" s="97"/>
      <c r="C40" s="97">
        <v>4740</v>
      </c>
      <c r="D40" s="404" t="s">
        <v>346</v>
      </c>
      <c r="E40" s="389">
        <v>24</v>
      </c>
      <c r="F40" s="389">
        <v>24</v>
      </c>
      <c r="G40" s="391">
        <v>100</v>
      </c>
    </row>
    <row r="41" spans="1:7" ht="34.5" customHeight="1">
      <c r="A41" s="417"/>
      <c r="B41" s="418">
        <v>85212</v>
      </c>
      <c r="C41" s="418"/>
      <c r="D41" s="419" t="s">
        <v>382</v>
      </c>
      <c r="E41" s="420">
        <f>SUM(E42:E59)</f>
        <v>4931263</v>
      </c>
      <c r="F41" s="420">
        <f>SUM(F42:F59)</f>
        <v>4850513</v>
      </c>
      <c r="G41" s="421">
        <v>98.3</v>
      </c>
    </row>
    <row r="42" spans="1:7" ht="13.5">
      <c r="A42" s="416"/>
      <c r="B42" s="97"/>
      <c r="C42" s="97">
        <v>3110</v>
      </c>
      <c r="D42" s="404" t="s">
        <v>385</v>
      </c>
      <c r="E42" s="389">
        <v>4704046</v>
      </c>
      <c r="F42" s="389">
        <v>4623480</v>
      </c>
      <c r="G42" s="391">
        <v>98.2</v>
      </c>
    </row>
    <row r="43" spans="1:7" ht="13.5">
      <c r="A43" s="416"/>
      <c r="B43" s="97"/>
      <c r="C43" s="97">
        <v>4010</v>
      </c>
      <c r="D43" s="404" t="s">
        <v>269</v>
      </c>
      <c r="E43" s="389">
        <v>98000</v>
      </c>
      <c r="F43" s="389">
        <v>98000</v>
      </c>
      <c r="G43" s="391">
        <v>100</v>
      </c>
    </row>
    <row r="44" spans="1:7" ht="13.5">
      <c r="A44" s="416"/>
      <c r="B44" s="97"/>
      <c r="C44" s="97">
        <v>4040</v>
      </c>
      <c r="D44" s="404" t="s">
        <v>270</v>
      </c>
      <c r="E44" s="389">
        <v>6094</v>
      </c>
      <c r="F44" s="389">
        <v>6094</v>
      </c>
      <c r="G44" s="391">
        <v>100</v>
      </c>
    </row>
    <row r="45" spans="1:7" ht="13.5">
      <c r="A45" s="416"/>
      <c r="B45" s="97"/>
      <c r="C45" s="97">
        <v>4110</v>
      </c>
      <c r="D45" s="404" t="s">
        <v>271</v>
      </c>
      <c r="E45" s="389">
        <v>49045</v>
      </c>
      <c r="F45" s="389">
        <v>49045</v>
      </c>
      <c r="G45" s="391">
        <v>100</v>
      </c>
    </row>
    <row r="46" spans="1:7" ht="13.5">
      <c r="A46" s="416"/>
      <c r="B46" s="97"/>
      <c r="C46" s="97">
        <v>4120</v>
      </c>
      <c r="D46" s="404" t="s">
        <v>272</v>
      </c>
      <c r="E46" s="389">
        <v>2690</v>
      </c>
      <c r="F46" s="389">
        <v>2690</v>
      </c>
      <c r="G46" s="391">
        <v>100</v>
      </c>
    </row>
    <row r="47" spans="1:7" ht="13.5">
      <c r="A47" s="416"/>
      <c r="B47" s="97"/>
      <c r="C47" s="97">
        <v>4210</v>
      </c>
      <c r="D47" s="404" t="s">
        <v>247</v>
      </c>
      <c r="E47" s="389">
        <v>23642</v>
      </c>
      <c r="F47" s="389">
        <v>23642</v>
      </c>
      <c r="G47" s="391">
        <v>100</v>
      </c>
    </row>
    <row r="48" spans="1:7" ht="13.5">
      <c r="A48" s="416"/>
      <c r="B48" s="97"/>
      <c r="C48" s="97">
        <v>4270</v>
      </c>
      <c r="D48" s="404" t="s">
        <v>368</v>
      </c>
      <c r="E48" s="389">
        <v>7183</v>
      </c>
      <c r="F48" s="389">
        <v>7183</v>
      </c>
      <c r="G48" s="391">
        <v>100</v>
      </c>
    </row>
    <row r="49" spans="1:7" ht="13.5">
      <c r="A49" s="416"/>
      <c r="B49" s="97"/>
      <c r="C49" s="97">
        <v>4280</v>
      </c>
      <c r="D49" s="404" t="s">
        <v>320</v>
      </c>
      <c r="E49" s="389">
        <v>175</v>
      </c>
      <c r="F49" s="389">
        <v>175</v>
      </c>
      <c r="G49" s="391">
        <v>100</v>
      </c>
    </row>
    <row r="50" spans="1:7" ht="15">
      <c r="A50" s="306"/>
      <c r="B50" s="306"/>
      <c r="C50" s="306"/>
      <c r="D50" s="322"/>
      <c r="E50" s="303"/>
      <c r="F50" s="255"/>
      <c r="G50" s="256" t="s">
        <v>432</v>
      </c>
    </row>
    <row r="51" spans="1:7" ht="13.5">
      <c r="A51" s="416"/>
      <c r="B51" s="97"/>
      <c r="C51" s="97">
        <v>4300</v>
      </c>
      <c r="D51" s="404" t="s">
        <v>239</v>
      </c>
      <c r="E51" s="389">
        <v>9065</v>
      </c>
      <c r="F51" s="389">
        <v>9065</v>
      </c>
      <c r="G51" s="391">
        <v>100</v>
      </c>
    </row>
    <row r="52" spans="1:7" ht="13.5">
      <c r="A52" s="416"/>
      <c r="B52" s="97"/>
      <c r="C52" s="97">
        <v>4370</v>
      </c>
      <c r="D52" s="404" t="s">
        <v>383</v>
      </c>
      <c r="E52" s="389">
        <v>813</v>
      </c>
      <c r="F52" s="389">
        <v>813</v>
      </c>
      <c r="G52" s="391">
        <v>100</v>
      </c>
    </row>
    <row r="53" spans="1:7" ht="13.5">
      <c r="A53" s="416"/>
      <c r="B53" s="97"/>
      <c r="C53" s="97">
        <v>4410</v>
      </c>
      <c r="D53" s="404" t="s">
        <v>265</v>
      </c>
      <c r="E53" s="389">
        <v>1036</v>
      </c>
      <c r="F53" s="389">
        <v>1036</v>
      </c>
      <c r="G53" s="391">
        <v>100</v>
      </c>
    </row>
    <row r="54" spans="1:7" ht="13.5">
      <c r="A54" s="416"/>
      <c r="B54" s="97"/>
      <c r="C54" s="97">
        <v>4430</v>
      </c>
      <c r="D54" s="404" t="s">
        <v>283</v>
      </c>
      <c r="E54" s="389">
        <v>500</v>
      </c>
      <c r="F54" s="389">
        <v>316</v>
      </c>
      <c r="G54" s="391">
        <v>90.8</v>
      </c>
    </row>
    <row r="55" spans="1:7" ht="13.5">
      <c r="A55" s="416"/>
      <c r="B55" s="97"/>
      <c r="C55" s="97">
        <v>4440</v>
      </c>
      <c r="D55" s="404" t="s">
        <v>284</v>
      </c>
      <c r="E55" s="389">
        <v>5050</v>
      </c>
      <c r="F55" s="389">
        <v>5050</v>
      </c>
      <c r="G55" s="391">
        <v>100</v>
      </c>
    </row>
    <row r="56" spans="1:7" ht="13.5">
      <c r="A56" s="416"/>
      <c r="B56" s="97"/>
      <c r="C56" s="97">
        <v>4700</v>
      </c>
      <c r="D56" s="404" t="s">
        <v>381</v>
      </c>
      <c r="E56" s="389">
        <v>2057</v>
      </c>
      <c r="F56" s="389">
        <v>2057</v>
      </c>
      <c r="G56" s="391">
        <v>100</v>
      </c>
    </row>
    <row r="57" spans="1:7" ht="26.25">
      <c r="A57" s="416"/>
      <c r="B57" s="97"/>
      <c r="C57" s="97">
        <v>4740</v>
      </c>
      <c r="D57" s="404" t="s">
        <v>288</v>
      </c>
      <c r="E57" s="389">
        <v>586</v>
      </c>
      <c r="F57" s="389">
        <v>586</v>
      </c>
      <c r="G57" s="391">
        <v>100</v>
      </c>
    </row>
    <row r="58" spans="1:7" ht="13.5">
      <c r="A58" s="416"/>
      <c r="B58" s="97"/>
      <c r="C58" s="97">
        <v>4750</v>
      </c>
      <c r="D58" s="404" t="s">
        <v>289</v>
      </c>
      <c r="E58" s="389">
        <v>5281</v>
      </c>
      <c r="F58" s="389">
        <v>5281</v>
      </c>
      <c r="G58" s="391">
        <v>100</v>
      </c>
    </row>
    <row r="59" spans="1:7" ht="13.5">
      <c r="A59" s="416"/>
      <c r="B59" s="97"/>
      <c r="C59" s="97">
        <v>6050</v>
      </c>
      <c r="D59" s="404" t="s">
        <v>251</v>
      </c>
      <c r="E59" s="389">
        <v>16000</v>
      </c>
      <c r="F59" s="389">
        <v>16000</v>
      </c>
      <c r="G59" s="391">
        <v>100</v>
      </c>
    </row>
    <row r="60" spans="1:7" ht="29.25">
      <c r="A60" s="417"/>
      <c r="B60" s="418">
        <v>85213</v>
      </c>
      <c r="C60" s="418"/>
      <c r="D60" s="419" t="s">
        <v>434</v>
      </c>
      <c r="E60" s="420">
        <f>E61</f>
        <v>45600</v>
      </c>
      <c r="F60" s="420">
        <f>F61</f>
        <v>45485</v>
      </c>
      <c r="G60" s="421">
        <v>99.7</v>
      </c>
    </row>
    <row r="61" spans="1:7" ht="13.5">
      <c r="A61" s="416"/>
      <c r="B61" s="97"/>
      <c r="C61" s="97">
        <v>4130</v>
      </c>
      <c r="D61" s="404" t="s">
        <v>435</v>
      </c>
      <c r="E61" s="389">
        <v>45600</v>
      </c>
      <c r="F61" s="389">
        <v>45485</v>
      </c>
      <c r="G61" s="391">
        <v>99.7</v>
      </c>
    </row>
    <row r="62" spans="1:7" ht="26.25">
      <c r="A62" s="417"/>
      <c r="B62" s="418">
        <v>85214</v>
      </c>
      <c r="C62" s="418"/>
      <c r="D62" s="419" t="s">
        <v>384</v>
      </c>
      <c r="E62" s="422">
        <f>E63</f>
        <v>473665</v>
      </c>
      <c r="F62" s="422">
        <f>SUM(F63)</f>
        <v>445766</v>
      </c>
      <c r="G62" s="421">
        <v>94.1</v>
      </c>
    </row>
    <row r="63" spans="1:7" ht="13.5">
      <c r="A63" s="416"/>
      <c r="B63" s="97"/>
      <c r="C63" s="97">
        <v>3110</v>
      </c>
      <c r="D63" s="404" t="s">
        <v>385</v>
      </c>
      <c r="E63" s="389">
        <v>473665</v>
      </c>
      <c r="F63" s="389">
        <v>445766</v>
      </c>
      <c r="G63" s="391">
        <v>94.1</v>
      </c>
    </row>
    <row r="64" spans="1:7" ht="13.5">
      <c r="A64" s="423"/>
      <c r="B64" s="424">
        <v>85228</v>
      </c>
      <c r="C64" s="424"/>
      <c r="D64" s="425" t="s">
        <v>224</v>
      </c>
      <c r="E64" s="426">
        <f>SUM(E65:E75)</f>
        <v>65000</v>
      </c>
      <c r="F64" s="426">
        <f>SUM(F65:F75)</f>
        <v>65000</v>
      </c>
      <c r="G64" s="421">
        <v>100</v>
      </c>
    </row>
    <row r="65" spans="1:256" ht="13.5">
      <c r="A65" s="423"/>
      <c r="B65" s="424"/>
      <c r="C65" s="427">
        <v>3020</v>
      </c>
      <c r="D65" s="428" t="s">
        <v>390</v>
      </c>
      <c r="E65" s="429">
        <v>574</v>
      </c>
      <c r="F65" s="429">
        <v>574</v>
      </c>
      <c r="G65" s="391">
        <v>100</v>
      </c>
      <c r="IV65" s="206">
        <f>SUM(C65:IU65)</f>
        <v>4268</v>
      </c>
    </row>
    <row r="66" spans="1:256" ht="13.5">
      <c r="A66" s="430"/>
      <c r="B66" s="431"/>
      <c r="C66" s="431">
        <v>4010</v>
      </c>
      <c r="D66" s="428" t="s">
        <v>317</v>
      </c>
      <c r="E66" s="389">
        <v>44000</v>
      </c>
      <c r="F66" s="389">
        <v>44000</v>
      </c>
      <c r="G66" s="391">
        <v>100</v>
      </c>
      <c r="IV66" s="206">
        <f>SUM(C66:IU66)</f>
        <v>92110</v>
      </c>
    </row>
    <row r="67" spans="1:256" ht="13.5">
      <c r="A67" s="430"/>
      <c r="B67" s="431"/>
      <c r="C67" s="431">
        <v>4040</v>
      </c>
      <c r="D67" s="428" t="s">
        <v>270</v>
      </c>
      <c r="E67" s="389">
        <v>1992</v>
      </c>
      <c r="F67" s="389">
        <v>1992</v>
      </c>
      <c r="G67" s="391">
        <v>100</v>
      </c>
      <c r="IV67" s="206">
        <f>SUM(C67:IU67)</f>
        <v>8124</v>
      </c>
    </row>
    <row r="68" spans="1:256" ht="13.5">
      <c r="A68" s="430"/>
      <c r="B68" s="431"/>
      <c r="C68" s="431">
        <v>4110</v>
      </c>
      <c r="D68" s="428" t="s">
        <v>271</v>
      </c>
      <c r="E68" s="389">
        <v>7657</v>
      </c>
      <c r="F68" s="389">
        <v>7657</v>
      </c>
      <c r="G68" s="391">
        <v>100</v>
      </c>
      <c r="IV68" s="206">
        <f>SUM(C68:IU68)</f>
        <v>19524</v>
      </c>
    </row>
    <row r="69" spans="1:256" ht="13.5">
      <c r="A69" s="430"/>
      <c r="B69" s="431"/>
      <c r="C69" s="431">
        <v>4120</v>
      </c>
      <c r="D69" s="428" t="s">
        <v>272</v>
      </c>
      <c r="E69" s="389">
        <v>1256</v>
      </c>
      <c r="F69" s="389">
        <v>1256</v>
      </c>
      <c r="G69" s="391">
        <v>100</v>
      </c>
      <c r="IV69" s="206">
        <f>SUM(C69:IU69)</f>
        <v>6732</v>
      </c>
    </row>
    <row r="70" spans="1:256" ht="13.5">
      <c r="A70" s="430"/>
      <c r="B70" s="431"/>
      <c r="C70" s="431">
        <v>4210</v>
      </c>
      <c r="D70" s="428" t="s">
        <v>247</v>
      </c>
      <c r="E70" s="389">
        <v>3958</v>
      </c>
      <c r="F70" s="389">
        <v>3958</v>
      </c>
      <c r="G70" s="391">
        <v>100</v>
      </c>
      <c r="IV70" s="206">
        <f>SUM(C70:IU70)</f>
        <v>12226</v>
      </c>
    </row>
    <row r="71" spans="1:256" ht="13.5">
      <c r="A71" s="430"/>
      <c r="B71" s="431"/>
      <c r="C71" s="431">
        <v>4280</v>
      </c>
      <c r="D71" s="428" t="s">
        <v>436</v>
      </c>
      <c r="E71" s="389">
        <v>140</v>
      </c>
      <c r="F71" s="389">
        <v>140</v>
      </c>
      <c r="G71" s="391">
        <v>100</v>
      </c>
      <c r="IV71" s="206">
        <f>SUM(C71:IU71)</f>
        <v>4660</v>
      </c>
    </row>
    <row r="72" spans="1:256" ht="13.5">
      <c r="A72" s="430"/>
      <c r="B72" s="431"/>
      <c r="C72" s="431">
        <v>4300</v>
      </c>
      <c r="D72" s="428" t="s">
        <v>241</v>
      </c>
      <c r="E72" s="389">
        <v>1819</v>
      </c>
      <c r="F72" s="389">
        <v>1819</v>
      </c>
      <c r="G72" s="391">
        <v>100</v>
      </c>
      <c r="IV72" s="206">
        <f>SUM(C72:IU72)</f>
        <v>8038</v>
      </c>
    </row>
    <row r="73" spans="1:256" ht="13.5">
      <c r="A73" s="430"/>
      <c r="B73" s="431"/>
      <c r="C73" s="431">
        <v>4410</v>
      </c>
      <c r="D73" s="428" t="s">
        <v>265</v>
      </c>
      <c r="E73" s="389">
        <v>406</v>
      </c>
      <c r="F73" s="389">
        <v>406</v>
      </c>
      <c r="G73" s="391">
        <v>100</v>
      </c>
      <c r="IV73" s="206">
        <f>SUM(C73:IU73)</f>
        <v>5322</v>
      </c>
    </row>
    <row r="74" spans="1:7" ht="13.5">
      <c r="A74" s="430"/>
      <c r="B74" s="431"/>
      <c r="C74" s="432">
        <v>4440</v>
      </c>
      <c r="D74" s="433" t="s">
        <v>284</v>
      </c>
      <c r="E74" s="395">
        <v>2638</v>
      </c>
      <c r="F74" s="395">
        <v>2638</v>
      </c>
      <c r="G74" s="396">
        <v>100</v>
      </c>
    </row>
    <row r="75" spans="1:256" ht="13.5">
      <c r="A75" s="434"/>
      <c r="B75" s="432"/>
      <c r="C75" s="432">
        <v>4700</v>
      </c>
      <c r="D75" s="404" t="s">
        <v>381</v>
      </c>
      <c r="E75" s="395">
        <v>560</v>
      </c>
      <c r="F75" s="395">
        <v>560</v>
      </c>
      <c r="G75" s="396">
        <v>100</v>
      </c>
      <c r="IV75" s="206">
        <f>SUM(C75:IU75)</f>
        <v>5920</v>
      </c>
    </row>
    <row r="76" spans="1:7" ht="19.5" customHeight="1">
      <c r="A76" s="435" t="s">
        <v>208</v>
      </c>
      <c r="B76" s="435"/>
      <c r="C76" s="435"/>
      <c r="D76" s="435"/>
      <c r="E76" s="436">
        <f>SUM(E7+E11+E18+E23)</f>
        <v>6332644</v>
      </c>
      <c r="F76" s="437">
        <f>SUM(F23+F18+F11+F7)</f>
        <v>6223880</v>
      </c>
      <c r="G76" s="438">
        <v>98.2</v>
      </c>
    </row>
    <row r="77" spans="5:6" ht="13.5">
      <c r="E77" s="439"/>
      <c r="F77" s="439"/>
    </row>
    <row r="78" ht="13.5">
      <c r="F78" s="440"/>
    </row>
    <row r="80" ht="13.5">
      <c r="F80" s="440"/>
    </row>
    <row r="81" ht="13.5">
      <c r="F81" s="440"/>
    </row>
    <row r="82" ht="13.5">
      <c r="F82" s="440"/>
    </row>
    <row r="83" ht="13.5">
      <c r="F83" s="440"/>
    </row>
    <row r="84" ht="13.5">
      <c r="F84" s="440"/>
    </row>
    <row r="85" ht="13.5">
      <c r="F85" s="440"/>
    </row>
  </sheetData>
  <mergeCells count="4">
    <mergeCell ref="F1:G1"/>
    <mergeCell ref="A2:G2"/>
    <mergeCell ref="A4:D4"/>
    <mergeCell ref="A76:D76"/>
  </mergeCells>
  <printOptions horizontalCentered="1" verticalCentered="1"/>
  <pageMargins left="0.19652777777777777" right="0.19652777777777777" top="0.5902777777777778" bottom="0.5902777777777778" header="0.5118055555555555" footer="0.5118055555555555"/>
  <pageSetup horizontalDpi="300" verticalDpi="300" orientation="landscape" paperSize="9" scale="95"/>
  <rowBreaks count="2" manualBreakCount="2">
    <brk id="21" max="255" man="1"/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view="pageBreakPreview" zoomScale="80" zoomScaleSheetLayoutView="80" colorId="15" workbookViewId="0" topLeftCell="A1">
      <selection activeCell="G11" sqref="G11"/>
    </sheetView>
  </sheetViews>
  <sheetFormatPr defaultColWidth="9.00390625" defaultRowHeight="12.75"/>
  <cols>
    <col min="1" max="1" width="8.75390625" style="441" customWidth="1"/>
    <col min="2" max="2" width="10.75390625" style="441" customWidth="1"/>
    <col min="3" max="3" width="6.875" style="441" customWidth="1"/>
    <col min="4" max="4" width="70.75390625" style="441" customWidth="1"/>
    <col min="5" max="6" width="20.75390625" style="441" customWidth="1"/>
    <col min="7" max="7" width="12.75390625" style="441" customWidth="1"/>
    <col min="8" max="16384" width="9.00390625" style="442" customWidth="1"/>
  </cols>
  <sheetData>
    <row r="1" spans="6:7" ht="29.25" customHeight="1">
      <c r="F1" s="6" t="s">
        <v>437</v>
      </c>
      <c r="G1" s="6"/>
    </row>
    <row r="3" spans="1:7" ht="48.75" customHeight="1">
      <c r="A3" s="139" t="s">
        <v>233</v>
      </c>
      <c r="B3" s="139"/>
      <c r="C3" s="139"/>
      <c r="D3" s="139"/>
      <c r="E3" s="139"/>
      <c r="F3" s="139"/>
      <c r="G3" s="139"/>
    </row>
    <row r="4" spans="1:7" ht="60" customHeight="1">
      <c r="A4" s="139"/>
      <c r="B4" s="139"/>
      <c r="C4" s="139"/>
      <c r="D4" s="139"/>
      <c r="E4" s="139"/>
      <c r="F4" s="139"/>
      <c r="G4" s="139"/>
    </row>
    <row r="5" spans="1:7" ht="30" customHeight="1">
      <c r="A5" s="362" t="s">
        <v>438</v>
      </c>
      <c r="B5" s="362"/>
      <c r="C5" s="362"/>
      <c r="D5" s="362"/>
      <c r="E5" s="443"/>
      <c r="F5" s="265" t="s">
        <v>4</v>
      </c>
      <c r="G5" s="443"/>
    </row>
    <row r="6" spans="1:7" s="448" customFormat="1" ht="49.5" customHeight="1">
      <c r="A6" s="444" t="s">
        <v>5</v>
      </c>
      <c r="B6" s="445" t="s">
        <v>36</v>
      </c>
      <c r="C6" s="445" t="s">
        <v>37</v>
      </c>
      <c r="D6" s="446" t="s">
        <v>38</v>
      </c>
      <c r="E6" s="446" t="s">
        <v>7</v>
      </c>
      <c r="F6" s="446" t="s">
        <v>8</v>
      </c>
      <c r="G6" s="447" t="s">
        <v>9</v>
      </c>
    </row>
    <row r="7" spans="1:7" ht="12" customHeight="1">
      <c r="A7" s="372">
        <v>1</v>
      </c>
      <c r="B7" s="373">
        <v>2</v>
      </c>
      <c r="C7" s="373">
        <v>3</v>
      </c>
      <c r="D7" s="373">
        <v>4</v>
      </c>
      <c r="E7" s="373">
        <v>5</v>
      </c>
      <c r="F7" s="373">
        <v>6</v>
      </c>
      <c r="G7" s="376">
        <v>7</v>
      </c>
    </row>
    <row r="8" spans="1:7" ht="19.5" customHeight="1">
      <c r="A8" s="449">
        <v>710</v>
      </c>
      <c r="B8" s="450"/>
      <c r="C8" s="450"/>
      <c r="D8" s="451" t="s">
        <v>230</v>
      </c>
      <c r="E8" s="452">
        <f>SUM(E9)</f>
        <v>9000</v>
      </c>
      <c r="F8" s="452">
        <f>SUM(F9)</f>
        <v>9000</v>
      </c>
      <c r="G8" s="453">
        <v>100</v>
      </c>
    </row>
    <row r="9" spans="1:7" s="4" customFormat="1" ht="19.5" customHeight="1">
      <c r="A9" s="454"/>
      <c r="B9" s="455">
        <v>71035</v>
      </c>
      <c r="C9" s="456"/>
      <c r="D9" s="457" t="s">
        <v>69</v>
      </c>
      <c r="E9" s="458">
        <v>9000</v>
      </c>
      <c r="F9" s="459">
        <v>9000</v>
      </c>
      <c r="G9" s="460">
        <v>100</v>
      </c>
    </row>
    <row r="10" spans="1:7" s="4" customFormat="1" ht="19.5" customHeight="1">
      <c r="A10" s="461"/>
      <c r="B10" s="462"/>
      <c r="C10" s="463">
        <v>4300</v>
      </c>
      <c r="D10" s="464" t="s">
        <v>241</v>
      </c>
      <c r="E10" s="465">
        <v>9000</v>
      </c>
      <c r="F10" s="465">
        <v>9000</v>
      </c>
      <c r="G10" s="466">
        <v>100</v>
      </c>
    </row>
    <row r="11" spans="1:7" s="470" customFormat="1" ht="19.5" customHeight="1">
      <c r="A11" s="467" t="s">
        <v>32</v>
      </c>
      <c r="B11" s="467"/>
      <c r="C11" s="467"/>
      <c r="D11" s="467"/>
      <c r="E11" s="468">
        <f>E9</f>
        <v>9000</v>
      </c>
      <c r="F11" s="468">
        <f>SUM(F9)</f>
        <v>9000</v>
      </c>
      <c r="G11" s="469">
        <v>100</v>
      </c>
    </row>
  </sheetData>
  <mergeCells count="4">
    <mergeCell ref="F1:G1"/>
    <mergeCell ref="A3:G4"/>
    <mergeCell ref="A5:D5"/>
    <mergeCell ref="A11:D11"/>
  </mergeCells>
  <printOptions horizontalCentered="1"/>
  <pageMargins left="0.3701388888888889" right="0.19027777777777777" top="0.5902777777777778" bottom="0.5902777777777778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63"/>
  <sheetViews>
    <sheetView showGridLines="0" defaultGridColor="0" view="pageBreakPreview" zoomScale="80" zoomScaleSheetLayoutView="80" colorId="15" workbookViewId="0" topLeftCell="A146">
      <selection activeCell="G163" sqref="G163"/>
    </sheetView>
  </sheetViews>
  <sheetFormatPr defaultColWidth="12.00390625" defaultRowHeight="12.75"/>
  <cols>
    <col min="1" max="1" width="8.875" style="133" customWidth="1"/>
    <col min="2" max="2" width="10.875" style="133" customWidth="1"/>
    <col min="3" max="3" width="8.75390625" style="133" customWidth="1"/>
    <col min="4" max="4" width="70.75390625" style="2" customWidth="1"/>
    <col min="5" max="6" width="15.75390625" style="471" customWidth="1"/>
    <col min="7" max="7" width="11.75390625" style="472" customWidth="1"/>
    <col min="8" max="16384" width="11.75390625" style="133" customWidth="1"/>
  </cols>
  <sheetData>
    <row r="1" spans="5:8" ht="23.25" customHeight="1">
      <c r="E1" s="473" t="s">
        <v>439</v>
      </c>
      <c r="F1" s="473"/>
      <c r="G1" s="474"/>
      <c r="H1" s="474"/>
    </row>
    <row r="3" spans="1:6" ht="15">
      <c r="A3" s="272"/>
      <c r="B3" s="272"/>
      <c r="C3" s="272"/>
      <c r="D3" s="475"/>
      <c r="E3" s="476"/>
      <c r="F3" s="476"/>
    </row>
    <row r="4" spans="1:7" s="478" customFormat="1" ht="19.5" customHeight="1">
      <c r="A4" s="477" t="s">
        <v>440</v>
      </c>
      <c r="B4" s="477"/>
      <c r="C4" s="477"/>
      <c r="D4" s="477"/>
      <c r="E4" s="477"/>
      <c r="F4" s="477"/>
      <c r="G4" s="477"/>
    </row>
    <row r="5" spans="1:7" s="478" customFormat="1" ht="15.75" customHeight="1">
      <c r="A5" s="257"/>
      <c r="B5" s="257"/>
      <c r="C5" s="257"/>
      <c r="D5" s="257"/>
      <c r="E5" s="479"/>
      <c r="F5" s="480" t="s">
        <v>4</v>
      </c>
      <c r="G5" s="480"/>
    </row>
    <row r="6" spans="1:7" s="478" customFormat="1" ht="34.5" customHeight="1">
      <c r="A6" s="481" t="s">
        <v>5</v>
      </c>
      <c r="B6" s="482" t="s">
        <v>36</v>
      </c>
      <c r="C6" s="482" t="s">
        <v>37</v>
      </c>
      <c r="D6" s="482" t="s">
        <v>441</v>
      </c>
      <c r="E6" s="482" t="s">
        <v>442</v>
      </c>
      <c r="F6" s="482" t="s">
        <v>8</v>
      </c>
      <c r="G6" s="483" t="s">
        <v>9</v>
      </c>
    </row>
    <row r="7" spans="1:7" s="478" customFormat="1" ht="12.75" customHeight="1" hidden="1">
      <c r="A7" s="481"/>
      <c r="B7" s="482"/>
      <c r="C7" s="482"/>
      <c r="D7" s="482"/>
      <c r="E7" s="482"/>
      <c r="F7" s="482"/>
      <c r="G7" s="484"/>
    </row>
    <row r="8" spans="1:7" s="478" customFormat="1" ht="12.75" customHeight="1">
      <c r="A8" s="485" t="s">
        <v>443</v>
      </c>
      <c r="B8" s="486">
        <v>2</v>
      </c>
      <c r="C8" s="486">
        <v>3</v>
      </c>
      <c r="D8" s="486">
        <v>4</v>
      </c>
      <c r="E8" s="486">
        <v>5</v>
      </c>
      <c r="F8" s="486">
        <v>6</v>
      </c>
      <c r="G8" s="487">
        <v>7</v>
      </c>
    </row>
    <row r="9" spans="1:7" ht="15">
      <c r="A9" s="279">
        <v>400</v>
      </c>
      <c r="B9" s="279"/>
      <c r="C9" s="279"/>
      <c r="D9" s="280" t="s">
        <v>237</v>
      </c>
      <c r="E9" s="281">
        <f>SUM(E10)</f>
        <v>519750</v>
      </c>
      <c r="F9" s="281">
        <f>SUM(F10)</f>
        <v>486243</v>
      </c>
      <c r="G9" s="488">
        <f>(F9/E9)*100</f>
        <v>93.55324675324675</v>
      </c>
    </row>
    <row r="10" spans="1:7" s="478" customFormat="1" ht="15">
      <c r="A10" s="284"/>
      <c r="B10" s="284">
        <v>40002</v>
      </c>
      <c r="C10" s="284"/>
      <c r="D10" s="285" t="s">
        <v>238</v>
      </c>
      <c r="E10" s="286">
        <f>SUM(E11)</f>
        <v>519750</v>
      </c>
      <c r="F10" s="286">
        <f>SUM(F11)</f>
        <v>486243</v>
      </c>
      <c r="G10" s="484">
        <f>(F10/E10)*100</f>
        <v>93.55324675324675</v>
      </c>
    </row>
    <row r="11" spans="1:7" ht="15">
      <c r="A11" s="284"/>
      <c r="B11" s="188"/>
      <c r="C11" s="188">
        <v>6050</v>
      </c>
      <c r="D11" s="17" t="s">
        <v>240</v>
      </c>
      <c r="E11" s="189">
        <f>SUM(E12:E17)</f>
        <v>519750</v>
      </c>
      <c r="F11" s="189">
        <f>SUM(F12:F17)</f>
        <v>486243</v>
      </c>
      <c r="G11" s="484">
        <f>(F11/E11)*100</f>
        <v>93.55324675324675</v>
      </c>
    </row>
    <row r="12" spans="1:7" ht="15">
      <c r="A12" s="284"/>
      <c r="B12" s="188"/>
      <c r="C12" s="188"/>
      <c r="D12" s="17" t="s">
        <v>444</v>
      </c>
      <c r="E12" s="189">
        <v>147000</v>
      </c>
      <c r="F12" s="189">
        <v>146154</v>
      </c>
      <c r="G12" s="484">
        <f>(F12/E12)*100</f>
        <v>99.42448979591838</v>
      </c>
    </row>
    <row r="13" spans="1:7" ht="15">
      <c r="A13" s="284"/>
      <c r="B13" s="188"/>
      <c r="C13" s="188"/>
      <c r="D13" s="17" t="s">
        <v>445</v>
      </c>
      <c r="E13" s="189">
        <v>100000</v>
      </c>
      <c r="F13" s="189">
        <v>100000</v>
      </c>
      <c r="G13" s="484">
        <f>(F13/E13)*100</f>
        <v>100</v>
      </c>
    </row>
    <row r="14" spans="1:7" ht="15">
      <c r="A14" s="284"/>
      <c r="B14" s="188"/>
      <c r="C14" s="188"/>
      <c r="D14" s="17" t="s">
        <v>446</v>
      </c>
      <c r="E14" s="189">
        <v>100000</v>
      </c>
      <c r="F14" s="189">
        <v>99565</v>
      </c>
      <c r="G14" s="484">
        <f>(F14/E14)*100</f>
        <v>99.565</v>
      </c>
    </row>
    <row r="15" spans="1:7" ht="15">
      <c r="A15" s="284"/>
      <c r="B15" s="188"/>
      <c r="C15" s="188"/>
      <c r="D15" s="17" t="s">
        <v>447</v>
      </c>
      <c r="E15" s="189">
        <v>117800</v>
      </c>
      <c r="F15" s="189">
        <v>117784</v>
      </c>
      <c r="G15" s="484">
        <f>(F15/E15)*100</f>
        <v>99.98641765704585</v>
      </c>
    </row>
    <row r="16" spans="1:7" ht="15">
      <c r="A16" s="284"/>
      <c r="B16" s="188"/>
      <c r="C16" s="188"/>
      <c r="D16" s="17" t="s">
        <v>448</v>
      </c>
      <c r="E16" s="189">
        <v>32200</v>
      </c>
      <c r="F16" s="189">
        <v>0</v>
      </c>
      <c r="G16" s="484">
        <f>(F16/E16)*100</f>
        <v>0</v>
      </c>
    </row>
    <row r="17" spans="1:7" ht="15">
      <c r="A17" s="284"/>
      <c r="B17" s="188"/>
      <c r="C17" s="188"/>
      <c r="D17" s="17" t="s">
        <v>449</v>
      </c>
      <c r="E17" s="189">
        <v>22750</v>
      </c>
      <c r="F17" s="189">
        <v>22740</v>
      </c>
      <c r="G17" s="484">
        <f>(F17/E17)*100</f>
        <v>99.95604395604396</v>
      </c>
    </row>
    <row r="18" spans="1:7" ht="15">
      <c r="A18" s="279">
        <v>600</v>
      </c>
      <c r="B18" s="279"/>
      <c r="C18" s="279"/>
      <c r="D18" s="280" t="s">
        <v>242</v>
      </c>
      <c r="E18" s="281">
        <f>SUM(E19+E22+E26+E42)</f>
        <v>2363394</v>
      </c>
      <c r="F18" s="281">
        <f>SUM(F19+F22+F26+F42)</f>
        <v>2068494</v>
      </c>
      <c r="G18" s="488">
        <f>(F18/E18)*100</f>
        <v>87.52218208220889</v>
      </c>
    </row>
    <row r="19" spans="1:7" ht="15">
      <c r="A19" s="297"/>
      <c r="B19" s="297">
        <v>60013</v>
      </c>
      <c r="C19" s="297"/>
      <c r="D19" s="291" t="s">
        <v>243</v>
      </c>
      <c r="E19" s="293">
        <f>SUM(E20)</f>
        <v>60000</v>
      </c>
      <c r="F19" s="293">
        <f>SUM(F20)</f>
        <v>60000</v>
      </c>
      <c r="G19" s="484">
        <f>(F19/E19)*100</f>
        <v>100</v>
      </c>
    </row>
    <row r="20" spans="1:7" ht="43.5">
      <c r="A20" s="294"/>
      <c r="B20" s="294"/>
      <c r="C20" s="294">
        <v>6630</v>
      </c>
      <c r="D20" s="295" t="s">
        <v>244</v>
      </c>
      <c r="E20" s="296">
        <f>SUM(E21)</f>
        <v>60000</v>
      </c>
      <c r="F20" s="296">
        <v>60000</v>
      </c>
      <c r="G20" s="484">
        <f>(F20/E20)*100</f>
        <v>100</v>
      </c>
    </row>
    <row r="21" spans="1:7" ht="15">
      <c r="A21" s="297"/>
      <c r="B21" s="297"/>
      <c r="C21" s="297"/>
      <c r="D21" s="295" t="s">
        <v>450</v>
      </c>
      <c r="E21" s="296">
        <v>60000</v>
      </c>
      <c r="F21" s="296">
        <v>60000</v>
      </c>
      <c r="G21" s="484">
        <f>(F21/E21)*100</f>
        <v>100</v>
      </c>
    </row>
    <row r="22" spans="1:255" s="299" customFormat="1" ht="20.25" customHeight="1">
      <c r="A22" s="297"/>
      <c r="B22" s="297">
        <v>60014</v>
      </c>
      <c r="C22" s="297"/>
      <c r="D22" s="298" t="s">
        <v>245</v>
      </c>
      <c r="E22" s="293">
        <f>SUM(E23)</f>
        <v>43000</v>
      </c>
      <c r="F22" s="293">
        <f>SUM(F23)</f>
        <v>13049</v>
      </c>
      <c r="G22" s="484">
        <f>(F22/E22)*100</f>
        <v>30.346511627906974</v>
      </c>
      <c r="I22" s="300"/>
      <c r="J22" s="301"/>
      <c r="N22" s="300"/>
      <c r="O22" s="301"/>
      <c r="S22" s="300"/>
      <c r="T22" s="301"/>
      <c r="X22" s="300"/>
      <c r="Y22" s="301"/>
      <c r="AC22" s="300"/>
      <c r="AD22" s="301"/>
      <c r="AH22" s="300"/>
      <c r="AI22" s="301"/>
      <c r="AM22" s="300"/>
      <c r="AN22" s="301"/>
      <c r="AR22" s="300"/>
      <c r="AS22" s="301"/>
      <c r="AW22" s="300"/>
      <c r="AX22" s="301"/>
      <c r="BB22" s="300"/>
      <c r="BC22" s="301"/>
      <c r="BG22" s="300"/>
      <c r="BH22" s="301"/>
      <c r="BL22" s="300"/>
      <c r="BM22" s="301"/>
      <c r="BQ22" s="300"/>
      <c r="BR22" s="301"/>
      <c r="BV22" s="300"/>
      <c r="BW22" s="301"/>
      <c r="CA22" s="300"/>
      <c r="CB22" s="301"/>
      <c r="CF22" s="300"/>
      <c r="CG22" s="301"/>
      <c r="CK22" s="300"/>
      <c r="CL22" s="301"/>
      <c r="CP22" s="300"/>
      <c r="CQ22" s="301"/>
      <c r="CU22" s="300"/>
      <c r="CV22" s="301"/>
      <c r="CZ22" s="300"/>
      <c r="DA22" s="301"/>
      <c r="DE22" s="300"/>
      <c r="DF22" s="301"/>
      <c r="DJ22" s="300"/>
      <c r="DK22" s="301"/>
      <c r="DO22" s="300"/>
      <c r="DP22" s="301"/>
      <c r="DT22" s="300"/>
      <c r="DU22" s="301"/>
      <c r="DY22" s="300"/>
      <c r="DZ22" s="301"/>
      <c r="ED22" s="300"/>
      <c r="EE22" s="301"/>
      <c r="EI22" s="300"/>
      <c r="EJ22" s="301"/>
      <c r="EN22" s="300"/>
      <c r="EO22" s="301"/>
      <c r="ES22" s="300"/>
      <c r="ET22" s="301"/>
      <c r="EX22" s="300"/>
      <c r="EY22" s="301"/>
      <c r="FC22" s="300"/>
      <c r="FD22" s="301"/>
      <c r="FH22" s="300"/>
      <c r="FI22" s="301"/>
      <c r="FM22" s="300"/>
      <c r="FN22" s="301"/>
      <c r="FR22" s="300"/>
      <c r="FS22" s="301"/>
      <c r="FW22" s="300"/>
      <c r="FX22" s="301"/>
      <c r="GB22" s="300"/>
      <c r="GC22" s="301"/>
      <c r="GG22" s="300"/>
      <c r="GH22" s="301"/>
      <c r="GL22" s="300"/>
      <c r="GM22" s="301"/>
      <c r="GQ22" s="300"/>
      <c r="GR22" s="301"/>
      <c r="GV22" s="300"/>
      <c r="GW22" s="301"/>
      <c r="HA22" s="300"/>
      <c r="HB22" s="301"/>
      <c r="HF22" s="300"/>
      <c r="HG22" s="301"/>
      <c r="HK22" s="300"/>
      <c r="HL22" s="301"/>
      <c r="HP22" s="300"/>
      <c r="HQ22" s="301"/>
      <c r="HU22" s="300"/>
      <c r="HV22" s="301"/>
      <c r="HZ22" s="300"/>
      <c r="IA22" s="301"/>
      <c r="IE22" s="300"/>
      <c r="IF22" s="301"/>
      <c r="IJ22" s="300"/>
      <c r="IK22" s="301"/>
      <c r="IO22" s="300"/>
      <c r="IP22" s="301"/>
      <c r="IT22" s="300"/>
      <c r="IU22" s="301"/>
    </row>
    <row r="23" spans="1:255" s="299" customFormat="1" ht="29.25">
      <c r="A23" s="297"/>
      <c r="B23" s="297"/>
      <c r="C23" s="294">
        <v>6300</v>
      </c>
      <c r="D23" s="17" t="s">
        <v>451</v>
      </c>
      <c r="E23" s="189">
        <f>SUM(E24+E25)</f>
        <v>43000</v>
      </c>
      <c r="F23" s="189">
        <f>SUM(F25)</f>
        <v>13049</v>
      </c>
      <c r="G23" s="484">
        <f>(F23/E23)*100</f>
        <v>30.346511627906974</v>
      </c>
      <c r="H23" s="278"/>
      <c r="I23" s="2"/>
      <c r="J23" s="303"/>
      <c r="M23" s="278"/>
      <c r="N23" s="2"/>
      <c r="O23" s="303"/>
      <c r="R23" s="278"/>
      <c r="S23" s="2"/>
      <c r="T23" s="303"/>
      <c r="W23" s="278"/>
      <c r="X23" s="2"/>
      <c r="Y23" s="303"/>
      <c r="AB23" s="278"/>
      <c r="AC23" s="2"/>
      <c r="AD23" s="303"/>
      <c r="AG23" s="278"/>
      <c r="AH23" s="2"/>
      <c r="AI23" s="303"/>
      <c r="AL23" s="278"/>
      <c r="AM23" s="2"/>
      <c r="AN23" s="303"/>
      <c r="AQ23" s="278"/>
      <c r="AR23" s="2"/>
      <c r="AS23" s="303"/>
      <c r="AV23" s="278"/>
      <c r="AW23" s="2"/>
      <c r="AX23" s="303"/>
      <c r="BA23" s="278"/>
      <c r="BB23" s="2"/>
      <c r="BC23" s="303"/>
      <c r="BF23" s="278"/>
      <c r="BG23" s="2"/>
      <c r="BH23" s="303"/>
      <c r="BK23" s="278"/>
      <c r="BL23" s="2"/>
      <c r="BM23" s="303"/>
      <c r="BP23" s="278"/>
      <c r="BQ23" s="2"/>
      <c r="BR23" s="303"/>
      <c r="BU23" s="278"/>
      <c r="BV23" s="2"/>
      <c r="BW23" s="303"/>
      <c r="BZ23" s="278"/>
      <c r="CA23" s="2"/>
      <c r="CB23" s="303"/>
      <c r="CE23" s="278"/>
      <c r="CF23" s="2"/>
      <c r="CG23" s="303"/>
      <c r="CJ23" s="278"/>
      <c r="CK23" s="2"/>
      <c r="CL23" s="303"/>
      <c r="CO23" s="278"/>
      <c r="CP23" s="2"/>
      <c r="CQ23" s="303"/>
      <c r="CT23" s="278"/>
      <c r="CU23" s="2"/>
      <c r="CV23" s="303"/>
      <c r="CY23" s="278"/>
      <c r="CZ23" s="2"/>
      <c r="DA23" s="303"/>
      <c r="DD23" s="278"/>
      <c r="DE23" s="2"/>
      <c r="DF23" s="303"/>
      <c r="DI23" s="278"/>
      <c r="DJ23" s="2"/>
      <c r="DK23" s="303"/>
      <c r="DN23" s="278"/>
      <c r="DO23" s="2"/>
      <c r="DP23" s="303"/>
      <c r="DS23" s="278"/>
      <c r="DT23" s="2"/>
      <c r="DU23" s="303"/>
      <c r="DX23" s="278"/>
      <c r="DY23" s="2"/>
      <c r="DZ23" s="303"/>
      <c r="EC23" s="278"/>
      <c r="ED23" s="2"/>
      <c r="EE23" s="303"/>
      <c r="EH23" s="278"/>
      <c r="EI23" s="2"/>
      <c r="EJ23" s="303"/>
      <c r="EM23" s="278"/>
      <c r="EN23" s="2"/>
      <c r="EO23" s="303"/>
      <c r="ER23" s="278"/>
      <c r="ES23" s="2"/>
      <c r="ET23" s="303"/>
      <c r="EW23" s="278"/>
      <c r="EX23" s="2"/>
      <c r="EY23" s="303"/>
      <c r="FB23" s="278"/>
      <c r="FC23" s="2"/>
      <c r="FD23" s="303"/>
      <c r="FG23" s="278"/>
      <c r="FH23" s="2"/>
      <c r="FI23" s="303"/>
      <c r="FL23" s="278"/>
      <c r="FM23" s="2"/>
      <c r="FN23" s="303"/>
      <c r="FQ23" s="278"/>
      <c r="FR23" s="2"/>
      <c r="FS23" s="303"/>
      <c r="FV23" s="278"/>
      <c r="FW23" s="2"/>
      <c r="FX23" s="303"/>
      <c r="GA23" s="278"/>
      <c r="GB23" s="2"/>
      <c r="GC23" s="303"/>
      <c r="GF23" s="278"/>
      <c r="GG23" s="2"/>
      <c r="GH23" s="303"/>
      <c r="GK23" s="278"/>
      <c r="GL23" s="2"/>
      <c r="GM23" s="303"/>
      <c r="GP23" s="278"/>
      <c r="GQ23" s="2"/>
      <c r="GR23" s="303"/>
      <c r="GU23" s="278"/>
      <c r="GV23" s="2"/>
      <c r="GW23" s="303"/>
      <c r="GZ23" s="278"/>
      <c r="HA23" s="2"/>
      <c r="HB23" s="303"/>
      <c r="HE23" s="278"/>
      <c r="HF23" s="2"/>
      <c r="HG23" s="303"/>
      <c r="HJ23" s="278"/>
      <c r="HK23" s="2"/>
      <c r="HL23" s="303"/>
      <c r="HO23" s="278"/>
      <c r="HP23" s="2"/>
      <c r="HQ23" s="303"/>
      <c r="HT23" s="278"/>
      <c r="HU23" s="2"/>
      <c r="HV23" s="303"/>
      <c r="HY23" s="278"/>
      <c r="HZ23" s="2"/>
      <c r="IA23" s="303"/>
      <c r="ID23" s="278"/>
      <c r="IE23" s="2"/>
      <c r="IF23" s="303"/>
      <c r="II23" s="278"/>
      <c r="IJ23" s="2"/>
      <c r="IK23" s="303"/>
      <c r="IN23" s="278"/>
      <c r="IO23" s="2"/>
      <c r="IP23" s="303"/>
      <c r="IS23" s="278"/>
      <c r="IT23" s="2"/>
      <c r="IU23" s="303"/>
    </row>
    <row r="24" spans="1:255" s="299" customFormat="1" ht="30" customHeight="1">
      <c r="A24" s="297"/>
      <c r="B24" s="297"/>
      <c r="C24" s="294"/>
      <c r="D24" s="295" t="s">
        <v>452</v>
      </c>
      <c r="E24" s="189">
        <v>28000</v>
      </c>
      <c r="F24" s="189">
        <v>0</v>
      </c>
      <c r="G24" s="484">
        <f>(F24/E24)*100</f>
        <v>0</v>
      </c>
      <c r="H24" s="278"/>
      <c r="I24" s="489"/>
      <c r="J24" s="303"/>
      <c r="M24" s="278"/>
      <c r="N24" s="489"/>
      <c r="O24" s="303"/>
      <c r="R24" s="278"/>
      <c r="S24" s="489"/>
      <c r="T24" s="303"/>
      <c r="W24" s="278"/>
      <c r="X24" s="489"/>
      <c r="Y24" s="303"/>
      <c r="AB24" s="278"/>
      <c r="AC24" s="489"/>
      <c r="AD24" s="303"/>
      <c r="AG24" s="278"/>
      <c r="AH24" s="489"/>
      <c r="AI24" s="303"/>
      <c r="AL24" s="278"/>
      <c r="AM24" s="489"/>
      <c r="AN24" s="303"/>
      <c r="AQ24" s="278"/>
      <c r="AR24" s="489"/>
      <c r="AS24" s="303"/>
      <c r="AV24" s="278"/>
      <c r="AW24" s="489"/>
      <c r="AX24" s="303"/>
      <c r="BA24" s="278"/>
      <c r="BB24" s="489"/>
      <c r="BC24" s="303"/>
      <c r="BF24" s="278"/>
      <c r="BG24" s="489"/>
      <c r="BH24" s="303"/>
      <c r="BK24" s="278"/>
      <c r="BL24" s="489"/>
      <c r="BM24" s="303"/>
      <c r="BP24" s="278"/>
      <c r="BQ24" s="489"/>
      <c r="BR24" s="303"/>
      <c r="BU24" s="278"/>
      <c r="BV24" s="489"/>
      <c r="BW24" s="303"/>
      <c r="BZ24" s="278"/>
      <c r="CA24" s="489"/>
      <c r="CB24" s="303"/>
      <c r="CE24" s="278"/>
      <c r="CF24" s="489"/>
      <c r="CG24" s="303"/>
      <c r="CJ24" s="278"/>
      <c r="CK24" s="489"/>
      <c r="CL24" s="303"/>
      <c r="CO24" s="278"/>
      <c r="CP24" s="489"/>
      <c r="CQ24" s="303"/>
      <c r="CT24" s="278"/>
      <c r="CU24" s="489"/>
      <c r="CV24" s="303"/>
      <c r="CY24" s="278"/>
      <c r="CZ24" s="489"/>
      <c r="DA24" s="303"/>
      <c r="DD24" s="278"/>
      <c r="DE24" s="489"/>
      <c r="DF24" s="303"/>
      <c r="DI24" s="278"/>
      <c r="DJ24" s="489"/>
      <c r="DK24" s="303"/>
      <c r="DN24" s="278"/>
      <c r="DO24" s="489"/>
      <c r="DP24" s="303"/>
      <c r="DS24" s="278"/>
      <c r="DT24" s="489"/>
      <c r="DU24" s="303"/>
      <c r="DX24" s="278"/>
      <c r="DY24" s="489"/>
      <c r="DZ24" s="303"/>
      <c r="EC24" s="278"/>
      <c r="ED24" s="489"/>
      <c r="EE24" s="303"/>
      <c r="EH24" s="278"/>
      <c r="EI24" s="489"/>
      <c r="EJ24" s="303"/>
      <c r="EM24" s="278"/>
      <c r="EN24" s="489"/>
      <c r="EO24" s="303"/>
      <c r="ER24" s="278"/>
      <c r="ES24" s="489"/>
      <c r="ET24" s="303"/>
      <c r="EW24" s="278"/>
      <c r="EX24" s="489"/>
      <c r="EY24" s="303"/>
      <c r="FB24" s="278"/>
      <c r="FC24" s="489"/>
      <c r="FD24" s="303"/>
      <c r="FG24" s="278"/>
      <c r="FH24" s="489"/>
      <c r="FI24" s="303"/>
      <c r="FL24" s="278"/>
      <c r="FM24" s="489"/>
      <c r="FN24" s="303"/>
      <c r="FQ24" s="278"/>
      <c r="FR24" s="489"/>
      <c r="FS24" s="303"/>
      <c r="FV24" s="278"/>
      <c r="FW24" s="489"/>
      <c r="FX24" s="303"/>
      <c r="GA24" s="278"/>
      <c r="GB24" s="489"/>
      <c r="GC24" s="303"/>
      <c r="GF24" s="278"/>
      <c r="GG24" s="489"/>
      <c r="GH24" s="303"/>
      <c r="GK24" s="278"/>
      <c r="GL24" s="489"/>
      <c r="GM24" s="303"/>
      <c r="GP24" s="278"/>
      <c r="GQ24" s="489"/>
      <c r="GR24" s="303"/>
      <c r="GU24" s="278"/>
      <c r="GV24" s="489"/>
      <c r="GW24" s="303"/>
      <c r="GZ24" s="278"/>
      <c r="HA24" s="489"/>
      <c r="HB24" s="303"/>
      <c r="HE24" s="278"/>
      <c r="HF24" s="489"/>
      <c r="HG24" s="303"/>
      <c r="HJ24" s="278"/>
      <c r="HK24" s="489"/>
      <c r="HL24" s="303"/>
      <c r="HO24" s="278"/>
      <c r="HP24" s="489"/>
      <c r="HQ24" s="303"/>
      <c r="HT24" s="278"/>
      <c r="HU24" s="489"/>
      <c r="HV24" s="303"/>
      <c r="HY24" s="278"/>
      <c r="HZ24" s="489"/>
      <c r="IA24" s="303"/>
      <c r="ID24" s="278"/>
      <c r="IE24" s="489"/>
      <c r="IF24" s="303"/>
      <c r="II24" s="278"/>
      <c r="IJ24" s="489"/>
      <c r="IK24" s="303"/>
      <c r="IN24" s="278"/>
      <c r="IO24" s="489"/>
      <c r="IP24" s="303"/>
      <c r="IS24" s="278"/>
      <c r="IT24" s="489"/>
      <c r="IU24" s="303"/>
    </row>
    <row r="25" spans="1:255" s="299" customFormat="1" ht="15" customHeight="1">
      <c r="A25" s="297"/>
      <c r="B25" s="297"/>
      <c r="C25" s="294"/>
      <c r="D25" s="295" t="s">
        <v>453</v>
      </c>
      <c r="E25" s="189">
        <v>15000</v>
      </c>
      <c r="F25" s="189">
        <v>13049</v>
      </c>
      <c r="G25" s="484">
        <f>(F25/E25)*100</f>
        <v>86.99333333333334</v>
      </c>
      <c r="H25" s="278"/>
      <c r="I25" s="489"/>
      <c r="J25" s="303"/>
      <c r="M25" s="278"/>
      <c r="N25" s="489"/>
      <c r="O25" s="303"/>
      <c r="R25" s="278"/>
      <c r="S25" s="489"/>
      <c r="T25" s="303"/>
      <c r="W25" s="278"/>
      <c r="X25" s="489"/>
      <c r="Y25" s="303"/>
      <c r="AB25" s="278"/>
      <c r="AC25" s="489"/>
      <c r="AD25" s="303"/>
      <c r="AG25" s="278"/>
      <c r="AH25" s="489"/>
      <c r="AI25" s="303"/>
      <c r="AL25" s="278"/>
      <c r="AM25" s="489"/>
      <c r="AN25" s="303"/>
      <c r="AQ25" s="278"/>
      <c r="AR25" s="489"/>
      <c r="AS25" s="303"/>
      <c r="AV25" s="278"/>
      <c r="AW25" s="489"/>
      <c r="AX25" s="303"/>
      <c r="BA25" s="278"/>
      <c r="BB25" s="489"/>
      <c r="BC25" s="303"/>
      <c r="BF25" s="278"/>
      <c r="BG25" s="489"/>
      <c r="BH25" s="303"/>
      <c r="BK25" s="278"/>
      <c r="BL25" s="489"/>
      <c r="BM25" s="303"/>
      <c r="BP25" s="278"/>
      <c r="BQ25" s="489"/>
      <c r="BR25" s="303"/>
      <c r="BU25" s="278"/>
      <c r="BV25" s="489"/>
      <c r="BW25" s="303"/>
      <c r="BZ25" s="278"/>
      <c r="CA25" s="489"/>
      <c r="CB25" s="303"/>
      <c r="CE25" s="278"/>
      <c r="CF25" s="489"/>
      <c r="CG25" s="303"/>
      <c r="CJ25" s="278"/>
      <c r="CK25" s="489"/>
      <c r="CL25" s="303"/>
      <c r="CO25" s="278"/>
      <c r="CP25" s="489"/>
      <c r="CQ25" s="303"/>
      <c r="CT25" s="278"/>
      <c r="CU25" s="489"/>
      <c r="CV25" s="303"/>
      <c r="CY25" s="278"/>
      <c r="CZ25" s="489"/>
      <c r="DA25" s="303"/>
      <c r="DD25" s="278"/>
      <c r="DE25" s="489"/>
      <c r="DF25" s="303"/>
      <c r="DI25" s="278"/>
      <c r="DJ25" s="489"/>
      <c r="DK25" s="303"/>
      <c r="DN25" s="278"/>
      <c r="DO25" s="489"/>
      <c r="DP25" s="303"/>
      <c r="DS25" s="278"/>
      <c r="DT25" s="489"/>
      <c r="DU25" s="303"/>
      <c r="DX25" s="278"/>
      <c r="DY25" s="489"/>
      <c r="DZ25" s="303"/>
      <c r="EC25" s="278"/>
      <c r="ED25" s="489"/>
      <c r="EE25" s="303"/>
      <c r="EH25" s="278"/>
      <c r="EI25" s="489"/>
      <c r="EJ25" s="303"/>
      <c r="EM25" s="278"/>
      <c r="EN25" s="489"/>
      <c r="EO25" s="303"/>
      <c r="ER25" s="278"/>
      <c r="ES25" s="489"/>
      <c r="ET25" s="303"/>
      <c r="EW25" s="278"/>
      <c r="EX25" s="489"/>
      <c r="EY25" s="303"/>
      <c r="FB25" s="278"/>
      <c r="FC25" s="489"/>
      <c r="FD25" s="303"/>
      <c r="FG25" s="278"/>
      <c r="FH25" s="489"/>
      <c r="FI25" s="303"/>
      <c r="FL25" s="278"/>
      <c r="FM25" s="489"/>
      <c r="FN25" s="303"/>
      <c r="FQ25" s="278"/>
      <c r="FR25" s="489"/>
      <c r="FS25" s="303"/>
      <c r="FV25" s="278"/>
      <c r="FW25" s="489"/>
      <c r="FX25" s="303"/>
      <c r="GA25" s="278"/>
      <c r="GB25" s="489"/>
      <c r="GC25" s="303"/>
      <c r="GF25" s="278"/>
      <c r="GG25" s="489"/>
      <c r="GH25" s="303"/>
      <c r="GK25" s="278"/>
      <c r="GL25" s="489"/>
      <c r="GM25" s="303"/>
      <c r="GP25" s="278"/>
      <c r="GQ25" s="489"/>
      <c r="GR25" s="303"/>
      <c r="GU25" s="278"/>
      <c r="GV25" s="489"/>
      <c r="GW25" s="303"/>
      <c r="GZ25" s="278"/>
      <c r="HA25" s="489"/>
      <c r="HB25" s="303"/>
      <c r="HE25" s="278"/>
      <c r="HF25" s="489"/>
      <c r="HG25" s="303"/>
      <c r="HJ25" s="278"/>
      <c r="HK25" s="489"/>
      <c r="HL25" s="303"/>
      <c r="HO25" s="278"/>
      <c r="HP25" s="489"/>
      <c r="HQ25" s="303"/>
      <c r="HT25" s="278"/>
      <c r="HU25" s="489"/>
      <c r="HV25" s="303"/>
      <c r="HY25" s="278"/>
      <c r="HZ25" s="489"/>
      <c r="IA25" s="303"/>
      <c r="ID25" s="278"/>
      <c r="IE25" s="489"/>
      <c r="IF25" s="303"/>
      <c r="II25" s="278"/>
      <c r="IJ25" s="489"/>
      <c r="IK25" s="303"/>
      <c r="IN25" s="278"/>
      <c r="IO25" s="489"/>
      <c r="IP25" s="303"/>
      <c r="IS25" s="278"/>
      <c r="IT25" s="489"/>
      <c r="IU25" s="303"/>
    </row>
    <row r="26" spans="1:7" s="478" customFormat="1" ht="15">
      <c r="A26" s="284"/>
      <c r="B26" s="284">
        <v>60016</v>
      </c>
      <c r="C26" s="284"/>
      <c r="D26" s="291" t="s">
        <v>47</v>
      </c>
      <c r="E26" s="286">
        <f>SUM(E27+E40)</f>
        <v>2179724</v>
      </c>
      <c r="F26" s="286">
        <f>SUM(F27+F40)</f>
        <v>1914786</v>
      </c>
      <c r="G26" s="484">
        <f>(F26/E26)*100</f>
        <v>87.84534188732151</v>
      </c>
    </row>
    <row r="27" spans="1:9" ht="15">
      <c r="A27" s="284"/>
      <c r="B27" s="188"/>
      <c r="C27" s="188">
        <v>6050</v>
      </c>
      <c r="D27" s="17" t="s">
        <v>251</v>
      </c>
      <c r="E27" s="189">
        <f>SUM(E28:E39)</f>
        <v>1976924</v>
      </c>
      <c r="F27" s="189">
        <f>SUM(F28:F39)</f>
        <v>1712148</v>
      </c>
      <c r="G27" s="484">
        <f>(F27/E27)*100</f>
        <v>86.60666773229522</v>
      </c>
      <c r="I27" s="133">
        <f>E27-1976924</f>
        <v>0</v>
      </c>
    </row>
    <row r="28" spans="1:256" ht="15" customHeight="1">
      <c r="A28" s="284"/>
      <c r="B28" s="188"/>
      <c r="C28" s="326"/>
      <c r="D28" s="326" t="s">
        <v>454</v>
      </c>
      <c r="E28" s="189">
        <v>40000</v>
      </c>
      <c r="F28" s="189">
        <v>16036</v>
      </c>
      <c r="G28" s="484">
        <f>(F28/E28)*100</f>
        <v>40.089999999999996</v>
      </c>
      <c r="IV28" s="133" t="s">
        <v>455</v>
      </c>
    </row>
    <row r="29" spans="1:7" ht="15">
      <c r="A29" s="284"/>
      <c r="B29" s="188"/>
      <c r="C29" s="326"/>
      <c r="D29" s="17" t="s">
        <v>456</v>
      </c>
      <c r="E29" s="189">
        <v>400802</v>
      </c>
      <c r="F29" s="189">
        <v>400801</v>
      </c>
      <c r="G29" s="484">
        <f>(F29/E29)*100</f>
        <v>99.999750500247</v>
      </c>
    </row>
    <row r="30" spans="1:7" ht="15">
      <c r="A30" s="284"/>
      <c r="B30" s="188"/>
      <c r="C30" s="326"/>
      <c r="D30" s="17" t="s">
        <v>457</v>
      </c>
      <c r="E30" s="189">
        <f>26900</f>
        <v>26900</v>
      </c>
      <c r="F30" s="189">
        <f>26350+492</f>
        <v>26842</v>
      </c>
      <c r="G30" s="484">
        <f>(F30/E30)*100</f>
        <v>99.78438661710037</v>
      </c>
    </row>
    <row r="31" spans="1:7" ht="15">
      <c r="A31" s="284"/>
      <c r="B31" s="188"/>
      <c r="C31" s="326"/>
      <c r="D31" s="17" t="s">
        <v>458</v>
      </c>
      <c r="E31" s="189">
        <v>289340</v>
      </c>
      <c r="F31" s="189">
        <v>251187</v>
      </c>
      <c r="G31" s="484">
        <f>(F31/E31)*100</f>
        <v>86.81378309255547</v>
      </c>
    </row>
    <row r="32" spans="1:7" ht="15">
      <c r="A32" s="284"/>
      <c r="B32" s="188"/>
      <c r="C32" s="326"/>
      <c r="D32" s="490" t="s">
        <v>459</v>
      </c>
      <c r="E32" s="189">
        <v>490200</v>
      </c>
      <c r="F32" s="189">
        <v>329598</v>
      </c>
      <c r="G32" s="484">
        <f>(F32/E32)*100</f>
        <v>67.2374541003672</v>
      </c>
    </row>
    <row r="33" spans="1:7" ht="15">
      <c r="A33" s="284"/>
      <c r="B33" s="188"/>
      <c r="C33" s="326"/>
      <c r="D33" s="326" t="s">
        <v>460</v>
      </c>
      <c r="E33" s="189">
        <v>325000</v>
      </c>
      <c r="F33" s="189">
        <v>298910</v>
      </c>
      <c r="G33" s="484">
        <f>(F33/E33)*100</f>
        <v>91.9723076923077</v>
      </c>
    </row>
    <row r="34" spans="1:7" ht="15">
      <c r="A34" s="284"/>
      <c r="B34" s="188"/>
      <c r="C34" s="326"/>
      <c r="D34" s="326" t="s">
        <v>461</v>
      </c>
      <c r="E34" s="189">
        <f>90815</f>
        <v>90815</v>
      </c>
      <c r="F34" s="189">
        <v>90812</v>
      </c>
      <c r="G34" s="484">
        <f>(F34/E34)*100</f>
        <v>99.9966965809613</v>
      </c>
    </row>
    <row r="35" spans="1:7" ht="15">
      <c r="A35" s="284"/>
      <c r="B35" s="188"/>
      <c r="C35" s="326"/>
      <c r="D35" s="326" t="s">
        <v>462</v>
      </c>
      <c r="E35" s="189">
        <v>21867</v>
      </c>
      <c r="F35" s="189">
        <f>16174</f>
        <v>16174</v>
      </c>
      <c r="G35" s="484">
        <f>(F35/E35)*100</f>
        <v>73.9653358942699</v>
      </c>
    </row>
    <row r="36" spans="1:7" ht="15">
      <c r="A36" s="305"/>
      <c r="B36" s="306"/>
      <c r="C36" s="327"/>
      <c r="D36" s="327"/>
      <c r="E36" s="303"/>
      <c r="F36" s="303"/>
      <c r="G36" s="491" t="s">
        <v>463</v>
      </c>
    </row>
    <row r="37" spans="1:7" ht="15">
      <c r="A37" s="284"/>
      <c r="B37" s="188"/>
      <c r="C37" s="326"/>
      <c r="D37" s="17" t="s">
        <v>464</v>
      </c>
      <c r="E37" s="189">
        <v>187000</v>
      </c>
      <c r="F37" s="189">
        <v>186525</v>
      </c>
      <c r="G37" s="484">
        <f>(F37/E37)*100</f>
        <v>99.74598930481284</v>
      </c>
    </row>
    <row r="38" spans="1:7" s="478" customFormat="1" ht="15">
      <c r="A38" s="284"/>
      <c r="B38" s="188"/>
      <c r="C38" s="326"/>
      <c r="D38" s="17" t="s">
        <v>465</v>
      </c>
      <c r="E38" s="189">
        <v>5000</v>
      </c>
      <c r="F38" s="189">
        <v>0</v>
      </c>
      <c r="G38" s="484">
        <f>(F38/E38)*100</f>
        <v>0</v>
      </c>
    </row>
    <row r="39" spans="1:7" s="478" customFormat="1" ht="15">
      <c r="A39" s="284"/>
      <c r="B39" s="188"/>
      <c r="C39" s="326"/>
      <c r="D39" s="17" t="s">
        <v>466</v>
      </c>
      <c r="E39" s="189">
        <v>100000</v>
      </c>
      <c r="F39" s="189">
        <v>95263</v>
      </c>
      <c r="G39" s="484">
        <f>(F39/E39)*100</f>
        <v>95.26299999999999</v>
      </c>
    </row>
    <row r="40" spans="1:7" s="478" customFormat="1" ht="29.25">
      <c r="A40" s="284"/>
      <c r="B40" s="188"/>
      <c r="C40" s="326">
        <v>6300</v>
      </c>
      <c r="D40" s="17" t="s">
        <v>451</v>
      </c>
      <c r="E40" s="189">
        <f>SUM(E41)</f>
        <v>202800</v>
      </c>
      <c r="F40" s="189">
        <f>SUM(F41)</f>
        <v>202638</v>
      </c>
      <c r="G40" s="484">
        <f>(F40/E40)*100</f>
        <v>99.92011834319527</v>
      </c>
    </row>
    <row r="41" spans="1:7" s="478" customFormat="1" ht="15">
      <c r="A41" s="492"/>
      <c r="B41" s="493"/>
      <c r="C41" s="493"/>
      <c r="D41" s="494" t="s">
        <v>467</v>
      </c>
      <c r="E41" s="495">
        <v>202800</v>
      </c>
      <c r="F41" s="495">
        <v>202638</v>
      </c>
      <c r="G41" s="484">
        <f>(F41/E41)*100</f>
        <v>99.92011834319527</v>
      </c>
    </row>
    <row r="42" spans="1:7" s="478" customFormat="1" ht="15">
      <c r="A42" s="492"/>
      <c r="B42" s="496">
        <v>60095</v>
      </c>
      <c r="C42" s="493"/>
      <c r="D42" s="497" t="s">
        <v>42</v>
      </c>
      <c r="E42" s="498">
        <f>SUM(E43+E45)</f>
        <v>80670</v>
      </c>
      <c r="F42" s="498">
        <f>SUM(F43+F45)</f>
        <v>80659</v>
      </c>
      <c r="G42" s="484">
        <f>(F42/E42)*100</f>
        <v>99.98636419982645</v>
      </c>
    </row>
    <row r="43" spans="1:7" s="478" customFormat="1" ht="15">
      <c r="A43" s="492"/>
      <c r="B43" s="493"/>
      <c r="C43" s="499">
        <v>6050</v>
      </c>
      <c r="D43" s="494" t="s">
        <v>251</v>
      </c>
      <c r="E43" s="495">
        <f>SUM(E44)</f>
        <v>59520</v>
      </c>
      <c r="F43" s="495">
        <f>SUM(F44)</f>
        <v>59516</v>
      </c>
      <c r="G43" s="484">
        <f>(F43/E43)*100</f>
        <v>99.99327956989247</v>
      </c>
    </row>
    <row r="44" spans="1:7" s="478" customFormat="1" ht="15">
      <c r="A44" s="492"/>
      <c r="B44" s="493"/>
      <c r="C44" s="493"/>
      <c r="D44" s="494" t="s">
        <v>468</v>
      </c>
      <c r="E44" s="495">
        <v>59520</v>
      </c>
      <c r="F44" s="495">
        <v>59516</v>
      </c>
      <c r="G44" s="484">
        <f>(F44/E44)*100</f>
        <v>99.99327956989247</v>
      </c>
    </row>
    <row r="45" spans="1:7" s="478" customFormat="1" ht="15">
      <c r="A45" s="492"/>
      <c r="B45" s="493"/>
      <c r="C45" s="499">
        <v>6060</v>
      </c>
      <c r="D45" s="494" t="s">
        <v>469</v>
      </c>
      <c r="E45" s="495">
        <v>21150</v>
      </c>
      <c r="F45" s="495">
        <v>21143</v>
      </c>
      <c r="G45" s="484">
        <f>(F45/E45)*100</f>
        <v>99.96690307328605</v>
      </c>
    </row>
    <row r="46" spans="1:7" s="478" customFormat="1" ht="15">
      <c r="A46" s="492"/>
      <c r="B46" s="493"/>
      <c r="C46" s="499"/>
      <c r="D46" s="494" t="s">
        <v>470</v>
      </c>
      <c r="E46" s="495">
        <v>21150</v>
      </c>
      <c r="F46" s="495">
        <v>21143</v>
      </c>
      <c r="G46" s="500">
        <f>(F46/E46)*100</f>
        <v>99.96690307328605</v>
      </c>
    </row>
    <row r="47" spans="1:7" ht="15">
      <c r="A47" s="279">
        <v>700</v>
      </c>
      <c r="B47" s="279"/>
      <c r="C47" s="279"/>
      <c r="D47" s="280" t="s">
        <v>253</v>
      </c>
      <c r="E47" s="281">
        <f>SUM(E48+E54)</f>
        <v>327885</v>
      </c>
      <c r="F47" s="281">
        <f>SUM(F48+F54)</f>
        <v>303078</v>
      </c>
      <c r="G47" s="488">
        <f>(F47/E47)*100</f>
        <v>92.43423761379752</v>
      </c>
    </row>
    <row r="48" spans="1:7" ht="15">
      <c r="A48" s="284"/>
      <c r="B48" s="284">
        <v>70005</v>
      </c>
      <c r="C48" s="284"/>
      <c r="D48" s="291" t="s">
        <v>54</v>
      </c>
      <c r="E48" s="286">
        <f>SUM(E49+E51)</f>
        <v>157801</v>
      </c>
      <c r="F48" s="286">
        <f>SUM(F49+F51)</f>
        <v>149902</v>
      </c>
      <c r="G48" s="484">
        <f>(F48/E48)*100</f>
        <v>94.99432829956717</v>
      </c>
    </row>
    <row r="49" spans="1:7" ht="15">
      <c r="A49" s="284"/>
      <c r="B49" s="188"/>
      <c r="C49" s="188">
        <v>6050</v>
      </c>
      <c r="D49" s="17" t="s">
        <v>249</v>
      </c>
      <c r="E49" s="189">
        <v>6286</v>
      </c>
      <c r="F49" s="189">
        <v>5840</v>
      </c>
      <c r="G49" s="484">
        <f>(F49/E49)*100</f>
        <v>92.90486796054725</v>
      </c>
    </row>
    <row r="50" spans="1:7" ht="15">
      <c r="A50" s="284"/>
      <c r="B50" s="188"/>
      <c r="C50" s="188"/>
      <c r="D50" s="17" t="s">
        <v>471</v>
      </c>
      <c r="E50" s="189">
        <v>6286</v>
      </c>
      <c r="F50" s="189">
        <v>5840</v>
      </c>
      <c r="G50" s="484">
        <f>(F50/E50)*100</f>
        <v>92.90486796054725</v>
      </c>
    </row>
    <row r="51" spans="1:7" ht="15">
      <c r="A51" s="284"/>
      <c r="B51" s="188"/>
      <c r="C51" s="188">
        <v>6060</v>
      </c>
      <c r="D51" s="17" t="s">
        <v>469</v>
      </c>
      <c r="E51" s="189">
        <f>SUM(E52+E53)</f>
        <v>151515</v>
      </c>
      <c r="F51" s="189">
        <f>SUM(F52+F53)</f>
        <v>144062</v>
      </c>
      <c r="G51" s="484">
        <f>(F51/E51)*100</f>
        <v>95.08101508101508</v>
      </c>
    </row>
    <row r="52" spans="1:7" ht="15">
      <c r="A52" s="284"/>
      <c r="B52" s="188"/>
      <c r="C52" s="188"/>
      <c r="D52" s="17" t="s">
        <v>472</v>
      </c>
      <c r="E52" s="189">
        <v>75000</v>
      </c>
      <c r="F52" s="189">
        <v>67547</v>
      </c>
      <c r="G52" s="484">
        <f>(F52/E52)*100</f>
        <v>90.06266666666667</v>
      </c>
    </row>
    <row r="53" spans="1:7" ht="15">
      <c r="A53" s="284"/>
      <c r="B53" s="188"/>
      <c r="C53" s="188"/>
      <c r="D53" s="17" t="s">
        <v>473</v>
      </c>
      <c r="E53" s="189">
        <v>76515</v>
      </c>
      <c r="F53" s="189">
        <v>76515</v>
      </c>
      <c r="G53" s="484">
        <f>(F53/E53)*100</f>
        <v>100</v>
      </c>
    </row>
    <row r="54" spans="1:7" ht="15">
      <c r="A54" s="284"/>
      <c r="B54" s="191">
        <v>70021</v>
      </c>
      <c r="C54" s="188"/>
      <c r="D54" s="192" t="s">
        <v>256</v>
      </c>
      <c r="E54" s="193">
        <f>SUM(E55)</f>
        <v>170084</v>
      </c>
      <c r="F54" s="193">
        <f>SUM(F55)</f>
        <v>153176</v>
      </c>
      <c r="G54" s="484">
        <f>(F54/E54)*100</f>
        <v>90.05902965593472</v>
      </c>
    </row>
    <row r="55" spans="1:7" ht="43.5">
      <c r="A55" s="284"/>
      <c r="B55" s="188"/>
      <c r="C55" s="188">
        <v>6230</v>
      </c>
      <c r="D55" s="17" t="s">
        <v>474</v>
      </c>
      <c r="E55" s="189">
        <f>SUM(E56+E57)</f>
        <v>170084</v>
      </c>
      <c r="F55" s="189">
        <f>SUM(F56+F57)</f>
        <v>153176</v>
      </c>
      <c r="G55" s="484">
        <f>(F55/E55)*100</f>
        <v>90.05902965593472</v>
      </c>
    </row>
    <row r="56" spans="1:7" ht="15">
      <c r="A56" s="284"/>
      <c r="B56" s="188"/>
      <c r="C56" s="188"/>
      <c r="D56" s="17" t="s">
        <v>475</v>
      </c>
      <c r="E56" s="189">
        <v>100000</v>
      </c>
      <c r="F56" s="189">
        <v>100000</v>
      </c>
      <c r="G56" s="484">
        <f>(F56/E56)*100</f>
        <v>100</v>
      </c>
    </row>
    <row r="57" spans="1:7" ht="15">
      <c r="A57" s="284"/>
      <c r="B57" s="188"/>
      <c r="C57" s="188"/>
      <c r="D57" s="17" t="s">
        <v>476</v>
      </c>
      <c r="E57" s="189">
        <v>70084</v>
      </c>
      <c r="F57" s="189">
        <v>53176</v>
      </c>
      <c r="G57" s="484">
        <f>(F57/E57)*100</f>
        <v>75.87466468808857</v>
      </c>
    </row>
    <row r="58" spans="1:7" ht="15">
      <c r="A58" s="279">
        <v>710</v>
      </c>
      <c r="B58" s="279"/>
      <c r="C58" s="279"/>
      <c r="D58" s="280" t="s">
        <v>259</v>
      </c>
      <c r="E58" s="281">
        <f>SUM(E59)</f>
        <v>2500</v>
      </c>
      <c r="F58" s="281">
        <v>0</v>
      </c>
      <c r="G58" s="488">
        <f>(F58/E58)*100</f>
        <v>0</v>
      </c>
    </row>
    <row r="59" spans="1:7" s="478" customFormat="1" ht="15">
      <c r="A59" s="284"/>
      <c r="B59" s="284">
        <v>71035</v>
      </c>
      <c r="C59" s="284"/>
      <c r="D59" s="291" t="s">
        <v>69</v>
      </c>
      <c r="E59" s="286">
        <f>SUM(E60)</f>
        <v>2500</v>
      </c>
      <c r="F59" s="286">
        <v>0</v>
      </c>
      <c r="G59" s="484">
        <f>(F59/E59)*100</f>
        <v>0</v>
      </c>
    </row>
    <row r="60" spans="1:7" ht="15">
      <c r="A60" s="284"/>
      <c r="B60" s="188"/>
      <c r="C60" s="188">
        <v>6050</v>
      </c>
      <c r="D60" s="17" t="s">
        <v>249</v>
      </c>
      <c r="E60" s="189">
        <f>SUM(E61)</f>
        <v>2500</v>
      </c>
      <c r="F60" s="189">
        <v>0</v>
      </c>
      <c r="G60" s="484">
        <f>(F60/E60)*100</f>
        <v>0</v>
      </c>
    </row>
    <row r="61" spans="1:7" s="478" customFormat="1" ht="15">
      <c r="A61" s="284"/>
      <c r="B61" s="326"/>
      <c r="C61" s="326"/>
      <c r="D61" s="326" t="s">
        <v>477</v>
      </c>
      <c r="E61" s="189">
        <v>2500</v>
      </c>
      <c r="F61" s="189">
        <v>0</v>
      </c>
      <c r="G61" s="484">
        <f>(F61/E61)*100</f>
        <v>0</v>
      </c>
    </row>
    <row r="62" spans="1:7" s="478" customFormat="1" ht="15">
      <c r="A62" s="279">
        <v>750</v>
      </c>
      <c r="B62" s="501"/>
      <c r="C62" s="501"/>
      <c r="D62" s="502" t="s">
        <v>478</v>
      </c>
      <c r="E62" s="503">
        <f>SUM(E63)</f>
        <v>20420</v>
      </c>
      <c r="F62" s="503">
        <f>SUM(F63)</f>
        <v>20087</v>
      </c>
      <c r="G62" s="488">
        <f>(F62/E62)*100</f>
        <v>98.3692458374143</v>
      </c>
    </row>
    <row r="63" spans="1:7" s="478" customFormat="1" ht="15">
      <c r="A63" s="284"/>
      <c r="B63" s="504">
        <v>75023</v>
      </c>
      <c r="C63" s="326"/>
      <c r="D63" s="504" t="s">
        <v>479</v>
      </c>
      <c r="E63" s="193">
        <f>SUM(E64+E66)</f>
        <v>20420</v>
      </c>
      <c r="F63" s="193">
        <f>SUM(F64+F66)</f>
        <v>20087</v>
      </c>
      <c r="G63" s="484">
        <f>(F63/E63)*100</f>
        <v>98.3692458374143</v>
      </c>
    </row>
    <row r="64" spans="1:7" s="478" customFormat="1" ht="15">
      <c r="A64" s="284"/>
      <c r="B64" s="326"/>
      <c r="C64" s="188">
        <v>6050</v>
      </c>
      <c r="D64" s="505" t="s">
        <v>251</v>
      </c>
      <c r="E64" s="189">
        <f>SUM(E65)</f>
        <v>1000</v>
      </c>
      <c r="F64" s="189">
        <f>SUM(F65)</f>
        <v>671</v>
      </c>
      <c r="G64" s="484">
        <f>(F64/E64)*100</f>
        <v>67.10000000000001</v>
      </c>
    </row>
    <row r="65" spans="1:7" s="478" customFormat="1" ht="15">
      <c r="A65" s="284"/>
      <c r="B65" s="326"/>
      <c r="C65" s="188"/>
      <c r="D65" s="505" t="s">
        <v>480</v>
      </c>
      <c r="E65" s="189">
        <v>1000</v>
      </c>
      <c r="F65" s="189">
        <v>671</v>
      </c>
      <c r="G65" s="484">
        <f>(F65/E65)*100</f>
        <v>67.10000000000001</v>
      </c>
    </row>
    <row r="66" spans="1:7" s="478" customFormat="1" ht="15">
      <c r="A66" s="284"/>
      <c r="B66" s="326"/>
      <c r="C66" s="188">
        <v>6060</v>
      </c>
      <c r="D66" s="505" t="s">
        <v>469</v>
      </c>
      <c r="E66" s="189">
        <f>SUM(E67)</f>
        <v>19420</v>
      </c>
      <c r="F66" s="189">
        <f>SUM(F67)</f>
        <v>19416</v>
      </c>
      <c r="G66" s="484">
        <f>(F66/E66)*100</f>
        <v>99.9794026776519</v>
      </c>
    </row>
    <row r="67" spans="1:7" s="478" customFormat="1" ht="15">
      <c r="A67" s="284"/>
      <c r="B67" s="326"/>
      <c r="C67" s="188"/>
      <c r="D67" s="505" t="s">
        <v>481</v>
      </c>
      <c r="E67" s="189">
        <v>19420</v>
      </c>
      <c r="F67" s="189">
        <v>19416</v>
      </c>
      <c r="G67" s="484">
        <f>(F67/E67)*100</f>
        <v>99.9794026776519</v>
      </c>
    </row>
    <row r="68" spans="1:7" s="478" customFormat="1" ht="15">
      <c r="A68" s="305"/>
      <c r="B68" s="327"/>
      <c r="C68" s="306"/>
      <c r="D68" s="506"/>
      <c r="E68" s="303"/>
      <c r="F68" s="303"/>
      <c r="G68" s="507"/>
    </row>
    <row r="69" spans="1:7" s="478" customFormat="1" ht="15">
      <c r="A69" s="305"/>
      <c r="B69" s="327"/>
      <c r="C69" s="306"/>
      <c r="D69" s="506"/>
      <c r="E69" s="303"/>
      <c r="F69" s="303"/>
      <c r="G69" s="507"/>
    </row>
    <row r="70" spans="1:7" s="478" customFormat="1" ht="15">
      <c r="A70" s="305"/>
      <c r="B70" s="327"/>
      <c r="C70" s="306"/>
      <c r="D70" s="506"/>
      <c r="E70" s="303"/>
      <c r="F70" s="303"/>
      <c r="G70" s="507"/>
    </row>
    <row r="71" spans="1:7" s="478" customFormat="1" ht="15">
      <c r="A71" s="305"/>
      <c r="B71" s="327"/>
      <c r="C71" s="306"/>
      <c r="D71" s="506"/>
      <c r="E71" s="303"/>
      <c r="F71" s="303"/>
      <c r="G71" s="507"/>
    </row>
    <row r="72" spans="1:7" s="478" customFormat="1" ht="15">
      <c r="A72" s="305"/>
      <c r="B72" s="327"/>
      <c r="C72" s="306"/>
      <c r="D72" s="506"/>
      <c r="E72" s="303"/>
      <c r="F72" s="303"/>
      <c r="G72" s="507"/>
    </row>
    <row r="73" spans="1:7" s="478" customFormat="1" ht="15">
      <c r="A73" s="305"/>
      <c r="B73" s="327"/>
      <c r="C73" s="306"/>
      <c r="D73" s="506"/>
      <c r="E73" s="303"/>
      <c r="F73" s="303"/>
      <c r="G73" s="507" t="s">
        <v>463</v>
      </c>
    </row>
    <row r="74" spans="1:7" ht="29.25" customHeight="1">
      <c r="A74" s="279">
        <v>754</v>
      </c>
      <c r="B74" s="279"/>
      <c r="C74" s="279"/>
      <c r="D74" s="280" t="s">
        <v>482</v>
      </c>
      <c r="E74" s="281">
        <f>SUM(E75+E78)</f>
        <v>181360</v>
      </c>
      <c r="F74" s="281">
        <f>SUM(F75+F78)</f>
        <v>165088</v>
      </c>
      <c r="G74" s="488">
        <f>(F74/E74)*100</f>
        <v>91.02779003087781</v>
      </c>
    </row>
    <row r="75" spans="1:7" ht="15">
      <c r="A75" s="284"/>
      <c r="B75" s="284">
        <v>75412</v>
      </c>
      <c r="C75" s="284"/>
      <c r="D75" s="291" t="s">
        <v>295</v>
      </c>
      <c r="E75" s="286">
        <f>SUM(E76)</f>
        <v>23940</v>
      </c>
      <c r="F75" s="286">
        <f>SUM(F76)</f>
        <v>23923</v>
      </c>
      <c r="G75" s="484">
        <f>(F75/E75)*100</f>
        <v>99.92898913951545</v>
      </c>
    </row>
    <row r="76" spans="1:7" s="478" customFormat="1" ht="15">
      <c r="A76" s="284"/>
      <c r="B76" s="188"/>
      <c r="C76" s="188">
        <v>6050</v>
      </c>
      <c r="D76" s="17" t="s">
        <v>240</v>
      </c>
      <c r="E76" s="189">
        <f>SUM(E77)</f>
        <v>23940</v>
      </c>
      <c r="F76" s="189">
        <f>SUM(F77)</f>
        <v>23923</v>
      </c>
      <c r="G76" s="484">
        <f>(F76/E76)*100</f>
        <v>99.92898913951545</v>
      </c>
    </row>
    <row r="77" spans="1:7" ht="29.25">
      <c r="A77" s="284"/>
      <c r="B77" s="188"/>
      <c r="C77" s="188"/>
      <c r="D77" s="17" t="s">
        <v>483</v>
      </c>
      <c r="E77" s="189">
        <v>23940</v>
      </c>
      <c r="F77" s="189">
        <v>23923</v>
      </c>
      <c r="G77" s="484">
        <f>(F77/E77)*100</f>
        <v>99.92898913951545</v>
      </c>
    </row>
    <row r="78" spans="1:7" ht="15">
      <c r="A78" s="284"/>
      <c r="B78" s="191">
        <v>75495</v>
      </c>
      <c r="C78" s="188"/>
      <c r="D78" s="192" t="s">
        <v>42</v>
      </c>
      <c r="E78" s="193">
        <f>SUM(E79)</f>
        <v>157420</v>
      </c>
      <c r="F78" s="193">
        <f>SUM(F79)</f>
        <v>141165</v>
      </c>
      <c r="G78" s="484">
        <f>(F78/E78)*100</f>
        <v>89.67412018803202</v>
      </c>
    </row>
    <row r="79" spans="1:7" ht="15">
      <c r="A79" s="284"/>
      <c r="B79" s="191"/>
      <c r="C79" s="188">
        <v>6050</v>
      </c>
      <c r="D79" s="508" t="s">
        <v>484</v>
      </c>
      <c r="E79" s="189">
        <f>SUM(E80)</f>
        <v>157420</v>
      </c>
      <c r="F79" s="189">
        <v>141165</v>
      </c>
      <c r="G79" s="484">
        <f>(F79/E79)*100</f>
        <v>89.67412018803202</v>
      </c>
    </row>
    <row r="80" spans="1:7" ht="15">
      <c r="A80" s="284"/>
      <c r="B80" s="191"/>
      <c r="C80" s="188"/>
      <c r="D80" s="508" t="s">
        <v>485</v>
      </c>
      <c r="E80" s="189">
        <v>157420</v>
      </c>
      <c r="F80" s="189">
        <v>141165</v>
      </c>
      <c r="G80" s="484">
        <f>(F80/E80)*100</f>
        <v>89.67412018803202</v>
      </c>
    </row>
    <row r="81" spans="1:7" ht="15">
      <c r="A81" s="279">
        <v>801</v>
      </c>
      <c r="B81" s="279"/>
      <c r="C81" s="279"/>
      <c r="D81" s="280" t="s">
        <v>146</v>
      </c>
      <c r="E81" s="281">
        <f>SUM(E82+E86+E91)</f>
        <v>645685</v>
      </c>
      <c r="F81" s="281">
        <f>SUM(F82+F86+F91)</f>
        <v>635827</v>
      </c>
      <c r="G81" s="488">
        <f>(F81/E81)*100</f>
        <v>98.47324933984838</v>
      </c>
    </row>
    <row r="82" spans="1:7" s="478" customFormat="1" ht="15">
      <c r="A82" s="284"/>
      <c r="B82" s="284">
        <v>80101</v>
      </c>
      <c r="C82" s="284"/>
      <c r="D82" s="291" t="s">
        <v>147</v>
      </c>
      <c r="E82" s="286">
        <f>SUM(E83)</f>
        <v>600054</v>
      </c>
      <c r="F82" s="286">
        <f>SUM(F83)</f>
        <v>591454</v>
      </c>
      <c r="G82" s="484">
        <f>(F82/E82)*100</f>
        <v>98.56679565505772</v>
      </c>
    </row>
    <row r="83" spans="1:7" ht="15">
      <c r="A83" s="284"/>
      <c r="B83" s="188"/>
      <c r="C83" s="188">
        <v>6050</v>
      </c>
      <c r="D83" s="17" t="s">
        <v>249</v>
      </c>
      <c r="E83" s="189">
        <f>SUM(E84+E85)</f>
        <v>600054</v>
      </c>
      <c r="F83" s="189">
        <f>SUM(F84+F85)</f>
        <v>591454</v>
      </c>
      <c r="G83" s="484">
        <f>(F83/E83)*100</f>
        <v>98.56679565505772</v>
      </c>
    </row>
    <row r="84" spans="1:7" ht="15">
      <c r="A84" s="188"/>
      <c r="B84" s="188"/>
      <c r="C84" s="326"/>
      <c r="D84" s="17" t="s">
        <v>486</v>
      </c>
      <c r="E84" s="189">
        <v>554500</v>
      </c>
      <c r="F84" s="189">
        <v>545900</v>
      </c>
      <c r="G84" s="484">
        <f>(F84/E84)*100</f>
        <v>98.44905320108207</v>
      </c>
    </row>
    <row r="85" spans="1:7" ht="15">
      <c r="A85" s="188"/>
      <c r="B85" s="188"/>
      <c r="C85" s="326"/>
      <c r="D85" s="17" t="s">
        <v>487</v>
      </c>
      <c r="E85" s="189">
        <v>45554</v>
      </c>
      <c r="F85" s="189">
        <v>45554</v>
      </c>
      <c r="G85" s="484">
        <f>(F85/E85)*100</f>
        <v>100</v>
      </c>
    </row>
    <row r="86" spans="1:7" ht="15">
      <c r="A86" s="188"/>
      <c r="B86" s="191">
        <v>80110</v>
      </c>
      <c r="C86" s="326"/>
      <c r="D86" s="192" t="s">
        <v>157</v>
      </c>
      <c r="E86" s="193">
        <f>SUM(E87+E90)</f>
        <v>35900</v>
      </c>
      <c r="F86" s="193">
        <f>SUM(F87+F89)</f>
        <v>34642</v>
      </c>
      <c r="G86" s="484">
        <f>(F86/E86)*100</f>
        <v>96.4958217270195</v>
      </c>
    </row>
    <row r="87" spans="1:7" ht="15">
      <c r="A87" s="188"/>
      <c r="B87" s="188"/>
      <c r="C87" s="188">
        <v>6050</v>
      </c>
      <c r="D87" s="17" t="s">
        <v>484</v>
      </c>
      <c r="E87" s="189">
        <v>30000</v>
      </c>
      <c r="F87" s="189">
        <v>28792</v>
      </c>
      <c r="G87" s="484">
        <f>(F87/E87)*100</f>
        <v>95.97333333333333</v>
      </c>
    </row>
    <row r="88" spans="1:7" ht="15">
      <c r="A88" s="188"/>
      <c r="B88" s="188"/>
      <c r="C88" s="188"/>
      <c r="D88" s="17" t="s">
        <v>488</v>
      </c>
      <c r="E88" s="189">
        <v>30000</v>
      </c>
      <c r="F88" s="189">
        <v>28792</v>
      </c>
      <c r="G88" s="484">
        <f>(F88/E88)*100</f>
        <v>95.97333333333333</v>
      </c>
    </row>
    <row r="89" spans="1:7" ht="15">
      <c r="A89" s="188"/>
      <c r="B89" s="188"/>
      <c r="C89" s="188">
        <v>6060</v>
      </c>
      <c r="D89" s="17" t="s">
        <v>252</v>
      </c>
      <c r="E89" s="189">
        <v>5900</v>
      </c>
      <c r="F89" s="189">
        <v>5850</v>
      </c>
      <c r="G89" s="484">
        <f>(F89/E89)*100</f>
        <v>99.15254237288136</v>
      </c>
    </row>
    <row r="90" spans="1:7" ht="15">
      <c r="A90" s="188"/>
      <c r="B90" s="188"/>
      <c r="C90" s="188"/>
      <c r="D90" s="17" t="s">
        <v>489</v>
      </c>
      <c r="E90" s="189">
        <v>5900</v>
      </c>
      <c r="F90" s="189">
        <v>5850</v>
      </c>
      <c r="G90" s="484">
        <f>(F90/E90)*100</f>
        <v>99.15254237288136</v>
      </c>
    </row>
    <row r="91" spans="1:7" ht="15">
      <c r="A91" s="292"/>
      <c r="B91" s="284">
        <v>80148</v>
      </c>
      <c r="C91" s="292"/>
      <c r="D91" s="291" t="s">
        <v>169</v>
      </c>
      <c r="E91" s="286">
        <f>SUM(E92)</f>
        <v>9731</v>
      </c>
      <c r="F91" s="286">
        <f>SUM(F92)</f>
        <v>9731</v>
      </c>
      <c r="G91" s="484">
        <f>(F91/E91)*100</f>
        <v>100</v>
      </c>
    </row>
    <row r="92" spans="1:7" s="478" customFormat="1" ht="15">
      <c r="A92" s="188"/>
      <c r="B92" s="188"/>
      <c r="C92" s="188">
        <v>6060</v>
      </c>
      <c r="D92" s="17" t="s">
        <v>365</v>
      </c>
      <c r="E92" s="189">
        <v>9731</v>
      </c>
      <c r="F92" s="189">
        <v>9731</v>
      </c>
      <c r="G92" s="484">
        <f>(F92/E92)*100</f>
        <v>100</v>
      </c>
    </row>
    <row r="93" spans="1:7" ht="15">
      <c r="A93" s="188"/>
      <c r="B93" s="188"/>
      <c r="C93" s="188"/>
      <c r="D93" s="17" t="s">
        <v>490</v>
      </c>
      <c r="E93" s="189">
        <v>9731</v>
      </c>
      <c r="F93" s="189">
        <v>9731</v>
      </c>
      <c r="G93" s="484">
        <f>(F93/E93)*100</f>
        <v>100</v>
      </c>
    </row>
    <row r="94" spans="1:7" ht="15">
      <c r="A94" s="509">
        <v>851</v>
      </c>
      <c r="B94" s="509"/>
      <c r="C94" s="509"/>
      <c r="D94" s="510" t="s">
        <v>491</v>
      </c>
      <c r="E94" s="503">
        <f>SUM(E95)</f>
        <v>17578</v>
      </c>
      <c r="F94" s="503">
        <f>SUM(F95)</f>
        <v>17578</v>
      </c>
      <c r="G94" s="488">
        <f>(F94/E94)*100</f>
        <v>100</v>
      </c>
    </row>
    <row r="95" spans="1:7" ht="15">
      <c r="A95" s="511"/>
      <c r="B95" s="511">
        <v>85154</v>
      </c>
      <c r="C95" s="511"/>
      <c r="D95" s="497" t="s">
        <v>378</v>
      </c>
      <c r="E95" s="512">
        <v>17578</v>
      </c>
      <c r="F95" s="512">
        <v>17578</v>
      </c>
      <c r="G95" s="484">
        <f>(F95/E95)*100</f>
        <v>100</v>
      </c>
    </row>
    <row r="96" spans="1:7" ht="15">
      <c r="A96" s="511"/>
      <c r="B96" s="511"/>
      <c r="C96" s="511">
        <v>6060</v>
      </c>
      <c r="D96" s="494" t="s">
        <v>252</v>
      </c>
      <c r="E96" s="513">
        <f>SUM(E97)</f>
        <v>17578</v>
      </c>
      <c r="F96" s="513">
        <v>17578</v>
      </c>
      <c r="G96" s="484">
        <f>(F96/E96)*100</f>
        <v>100</v>
      </c>
    </row>
    <row r="97" spans="1:7" ht="15">
      <c r="A97" s="511"/>
      <c r="B97" s="511"/>
      <c r="C97" s="511"/>
      <c r="D97" s="494" t="s">
        <v>492</v>
      </c>
      <c r="E97" s="513">
        <v>17578</v>
      </c>
      <c r="F97" s="513">
        <v>17578</v>
      </c>
      <c r="G97" s="484">
        <f>(F97/E97)*100</f>
        <v>100</v>
      </c>
    </row>
    <row r="98" spans="1:7" ht="15">
      <c r="A98" s="509">
        <v>852</v>
      </c>
      <c r="B98" s="509"/>
      <c r="C98" s="509"/>
      <c r="D98" s="510" t="s">
        <v>218</v>
      </c>
      <c r="E98" s="503">
        <f>SUM(E99+E101+E104)</f>
        <v>54643</v>
      </c>
      <c r="F98" s="503">
        <f>SUM(F99+F101+F104)</f>
        <v>54643</v>
      </c>
      <c r="G98" s="488">
        <f>(F98/E98)*100</f>
        <v>100</v>
      </c>
    </row>
    <row r="99" spans="1:7" ht="29.25">
      <c r="A99" s="511"/>
      <c r="B99" s="514">
        <v>85212</v>
      </c>
      <c r="C99" s="511"/>
      <c r="D99" s="497" t="s">
        <v>493</v>
      </c>
      <c r="E99" s="512">
        <v>16000</v>
      </c>
      <c r="F99" s="512">
        <v>16000</v>
      </c>
      <c r="G99" s="484">
        <f>(F99/E99)*100</f>
        <v>100</v>
      </c>
    </row>
    <row r="100" spans="1:7" ht="15">
      <c r="A100" s="511"/>
      <c r="B100" s="514"/>
      <c r="C100" s="511">
        <v>6050</v>
      </c>
      <c r="D100" s="494" t="s">
        <v>484</v>
      </c>
      <c r="E100" s="513">
        <v>16000</v>
      </c>
      <c r="F100" s="513">
        <v>16000</v>
      </c>
      <c r="G100" s="484">
        <f>(F100/E100)*100</f>
        <v>100</v>
      </c>
    </row>
    <row r="101" spans="1:7" ht="15">
      <c r="A101" s="511"/>
      <c r="B101" s="514">
        <v>85219</v>
      </c>
      <c r="C101" s="511"/>
      <c r="D101" s="497" t="s">
        <v>177</v>
      </c>
      <c r="E101" s="512">
        <f>SUM(E102+E103)</f>
        <v>11400</v>
      </c>
      <c r="F101" s="512">
        <f>SUM(F102+F103)</f>
        <v>11400</v>
      </c>
      <c r="G101" s="484">
        <f>(F101/E101)*100</f>
        <v>100</v>
      </c>
    </row>
    <row r="102" spans="1:7" ht="15">
      <c r="A102" s="511"/>
      <c r="B102" s="514"/>
      <c r="C102" s="511">
        <v>6050</v>
      </c>
      <c r="D102" s="494" t="s">
        <v>484</v>
      </c>
      <c r="E102" s="513">
        <v>8000</v>
      </c>
      <c r="F102" s="513">
        <v>8000</v>
      </c>
      <c r="G102" s="484">
        <f>(F102/E102)*100</f>
        <v>100</v>
      </c>
    </row>
    <row r="103" spans="1:7" ht="15">
      <c r="A103" s="511"/>
      <c r="B103" s="514"/>
      <c r="C103" s="511">
        <v>6060</v>
      </c>
      <c r="D103" s="494" t="s">
        <v>252</v>
      </c>
      <c r="E103" s="513">
        <v>3400</v>
      </c>
      <c r="F103" s="513">
        <v>3400</v>
      </c>
      <c r="G103" s="484">
        <f>(F103/E103)*100</f>
        <v>100</v>
      </c>
    </row>
    <row r="104" spans="1:7" ht="15">
      <c r="A104" s="511"/>
      <c r="B104" s="514">
        <v>85295</v>
      </c>
      <c r="C104" s="511"/>
      <c r="D104" s="497" t="s">
        <v>42</v>
      </c>
      <c r="E104" s="512">
        <v>27243</v>
      </c>
      <c r="F104" s="512">
        <v>27243</v>
      </c>
      <c r="G104" s="484">
        <f>(F104/E104)*100</f>
        <v>100</v>
      </c>
    </row>
    <row r="105" spans="1:7" ht="15">
      <c r="A105" s="511"/>
      <c r="B105" s="514"/>
      <c r="C105" s="511">
        <v>6060</v>
      </c>
      <c r="D105" s="494" t="s">
        <v>252</v>
      </c>
      <c r="E105" s="513">
        <v>27243</v>
      </c>
      <c r="F105" s="513">
        <v>27243</v>
      </c>
      <c r="G105" s="484">
        <f>(F105/E105)*100</f>
        <v>100</v>
      </c>
    </row>
    <row r="106" spans="1:7" ht="15">
      <c r="A106" s="515"/>
      <c r="B106" s="516"/>
      <c r="C106" s="515"/>
      <c r="D106" s="517"/>
      <c r="E106" s="518"/>
      <c r="F106" s="518"/>
      <c r="G106" s="507"/>
    </row>
    <row r="107" spans="1:7" ht="15">
      <c r="A107" s="515"/>
      <c r="B107" s="516"/>
      <c r="C107" s="515"/>
      <c r="D107" s="517"/>
      <c r="E107" s="518"/>
      <c r="F107" s="518"/>
      <c r="G107" s="507"/>
    </row>
    <row r="108" spans="1:7" ht="15">
      <c r="A108" s="515"/>
      <c r="B108" s="516"/>
      <c r="C108" s="515"/>
      <c r="D108" s="517"/>
      <c r="E108" s="518"/>
      <c r="F108" s="518"/>
      <c r="G108" s="507"/>
    </row>
    <row r="109" spans="1:7" ht="15">
      <c r="A109" s="515"/>
      <c r="B109" s="516"/>
      <c r="C109" s="515"/>
      <c r="D109" s="517"/>
      <c r="E109" s="518"/>
      <c r="F109" s="518"/>
      <c r="G109" s="507"/>
    </row>
    <row r="110" spans="1:7" ht="15">
      <c r="A110" s="515"/>
      <c r="B110" s="516"/>
      <c r="C110" s="515"/>
      <c r="D110" s="517"/>
      <c r="E110" s="518"/>
      <c r="F110" s="518"/>
      <c r="G110" s="507" t="s">
        <v>463</v>
      </c>
    </row>
    <row r="111" spans="1:7" ht="15">
      <c r="A111" s="279">
        <v>900</v>
      </c>
      <c r="B111" s="279"/>
      <c r="C111" s="279"/>
      <c r="D111" s="280" t="s">
        <v>402</v>
      </c>
      <c r="E111" s="281">
        <f>SUM(E112+E120+E124+E127+E130)</f>
        <v>762806</v>
      </c>
      <c r="F111" s="281">
        <f>SUM(F112+F120+F124+F127+F130)</f>
        <v>556625</v>
      </c>
      <c r="G111" s="488">
        <f>(F111/E111)*100</f>
        <v>72.9707160142946</v>
      </c>
    </row>
    <row r="112" spans="1:7" ht="15">
      <c r="A112" s="284"/>
      <c r="B112" s="284">
        <v>90001</v>
      </c>
      <c r="C112" s="284"/>
      <c r="D112" s="291" t="s">
        <v>188</v>
      </c>
      <c r="E112" s="286">
        <f>SUM(E113+E117)</f>
        <v>288706</v>
      </c>
      <c r="F112" s="286">
        <f>SUM(F113+F117)</f>
        <v>180281</v>
      </c>
      <c r="G112" s="484">
        <f>(F112/E112)*100</f>
        <v>62.44449370640028</v>
      </c>
    </row>
    <row r="113" spans="1:7" s="478" customFormat="1" ht="15">
      <c r="A113" s="284"/>
      <c r="B113" s="188"/>
      <c r="C113" s="188">
        <v>6050</v>
      </c>
      <c r="D113" s="17" t="s">
        <v>249</v>
      </c>
      <c r="E113" s="189">
        <f>SUM(E114+E115+E116)</f>
        <v>250706</v>
      </c>
      <c r="F113" s="189">
        <f>SUM(F114+F115+F116)</f>
        <v>162281</v>
      </c>
      <c r="G113" s="484">
        <f>(F113/E113)*100</f>
        <v>64.7296035994352</v>
      </c>
    </row>
    <row r="114" spans="1:7" ht="15">
      <c r="A114" s="284"/>
      <c r="B114" s="188"/>
      <c r="C114" s="188"/>
      <c r="D114" s="17" t="s">
        <v>494</v>
      </c>
      <c r="E114" s="189">
        <v>149000</v>
      </c>
      <c r="F114" s="189">
        <v>60576</v>
      </c>
      <c r="G114" s="484">
        <f>(F114/E114)*100</f>
        <v>40.655033557046984</v>
      </c>
    </row>
    <row r="115" spans="1:7" ht="15">
      <c r="A115" s="284"/>
      <c r="B115" s="188"/>
      <c r="C115" s="188"/>
      <c r="D115" s="17" t="s">
        <v>495</v>
      </c>
      <c r="E115" s="189">
        <v>92000</v>
      </c>
      <c r="F115" s="189">
        <v>92000</v>
      </c>
      <c r="G115" s="484">
        <f>(F115/E115)*100</f>
        <v>100</v>
      </c>
    </row>
    <row r="116" spans="1:7" ht="15">
      <c r="A116" s="284"/>
      <c r="B116" s="188"/>
      <c r="C116" s="188"/>
      <c r="D116" s="17" t="s">
        <v>496</v>
      </c>
      <c r="E116" s="189">
        <v>9706</v>
      </c>
      <c r="F116" s="189">
        <v>9705</v>
      </c>
      <c r="G116" s="484">
        <f>(F116/E116)*100</f>
        <v>99.98969709458068</v>
      </c>
    </row>
    <row r="117" spans="1:7" ht="15">
      <c r="A117" s="284"/>
      <c r="B117" s="188"/>
      <c r="C117" s="188">
        <v>6060</v>
      </c>
      <c r="D117" s="17" t="s">
        <v>252</v>
      </c>
      <c r="E117" s="189">
        <f>SUM(E118+E119)</f>
        <v>38000</v>
      </c>
      <c r="F117" s="189">
        <f>SUM(F118+F119)</f>
        <v>18000</v>
      </c>
      <c r="G117" s="484">
        <f>(F117/E117)*100</f>
        <v>47.368421052631575</v>
      </c>
    </row>
    <row r="118" spans="1:7" ht="15">
      <c r="A118" s="284"/>
      <c r="B118" s="188"/>
      <c r="C118" s="188"/>
      <c r="D118" s="17" t="s">
        <v>497</v>
      </c>
      <c r="E118" s="189">
        <v>20000</v>
      </c>
      <c r="F118" s="189"/>
      <c r="G118" s="484">
        <f>(F118/E118)*100</f>
        <v>0</v>
      </c>
    </row>
    <row r="119" spans="1:7" ht="15">
      <c r="A119" s="284"/>
      <c r="B119" s="188"/>
      <c r="C119" s="188"/>
      <c r="D119" s="17" t="s">
        <v>498</v>
      </c>
      <c r="E119" s="189">
        <v>18000</v>
      </c>
      <c r="F119" s="189">
        <v>18000</v>
      </c>
      <c r="G119" s="484">
        <f>(F119/E119)*100</f>
        <v>100</v>
      </c>
    </row>
    <row r="120" spans="1:7" s="478" customFormat="1" ht="15">
      <c r="A120" s="343"/>
      <c r="B120" s="191">
        <v>90004</v>
      </c>
      <c r="C120" s="191"/>
      <c r="D120" s="192" t="s">
        <v>190</v>
      </c>
      <c r="E120" s="193">
        <f>SUM(E121)</f>
        <v>65000</v>
      </c>
      <c r="F120" s="193">
        <f>SUM(F121)</f>
        <v>15000</v>
      </c>
      <c r="G120" s="484">
        <f>(F120/E120)*100</f>
        <v>23.076923076923077</v>
      </c>
    </row>
    <row r="121" spans="1:7" ht="15" customHeight="1">
      <c r="A121" s="343"/>
      <c r="B121" s="188"/>
      <c r="C121" s="188">
        <v>6050</v>
      </c>
      <c r="D121" s="17" t="s">
        <v>240</v>
      </c>
      <c r="E121" s="189">
        <f>SUM(E122+E123)</f>
        <v>65000</v>
      </c>
      <c r="F121" s="189">
        <f>SUM(F122+F123)</f>
        <v>15000</v>
      </c>
      <c r="G121" s="484">
        <f>(F121/E121)*100</f>
        <v>23.076923076923077</v>
      </c>
    </row>
    <row r="122" spans="1:7" ht="15">
      <c r="A122" s="343"/>
      <c r="B122" s="188"/>
      <c r="C122" s="188"/>
      <c r="D122" s="17" t="s">
        <v>499</v>
      </c>
      <c r="E122" s="189">
        <v>15000</v>
      </c>
      <c r="F122" s="189">
        <v>15000</v>
      </c>
      <c r="G122" s="484">
        <f>(F122/E122)*100</f>
        <v>100</v>
      </c>
    </row>
    <row r="123" spans="1:7" ht="15">
      <c r="A123" s="343"/>
      <c r="B123" s="188"/>
      <c r="C123" s="188"/>
      <c r="D123" s="17" t="s">
        <v>500</v>
      </c>
      <c r="E123" s="189">
        <v>50000</v>
      </c>
      <c r="F123" s="189">
        <v>0</v>
      </c>
      <c r="G123" s="484">
        <f>(F123/E123)*100</f>
        <v>0</v>
      </c>
    </row>
    <row r="124" spans="1:7" s="478" customFormat="1" ht="15">
      <c r="A124" s="342"/>
      <c r="B124" s="284">
        <v>90015</v>
      </c>
      <c r="C124" s="284"/>
      <c r="D124" s="291" t="s">
        <v>406</v>
      </c>
      <c r="E124" s="286">
        <v>22400</v>
      </c>
      <c r="F124" s="286">
        <f>SUM(F125)</f>
        <v>22343</v>
      </c>
      <c r="G124" s="484">
        <f>(F124/E124)*100</f>
        <v>99.74553571428572</v>
      </c>
    </row>
    <row r="125" spans="1:7" ht="19.5" customHeight="1">
      <c r="A125" s="343"/>
      <c r="B125" s="17" t="s">
        <v>80</v>
      </c>
      <c r="C125" s="17" t="s">
        <v>408</v>
      </c>
      <c r="D125" s="17" t="s">
        <v>409</v>
      </c>
      <c r="E125" s="189">
        <v>22400</v>
      </c>
      <c r="F125" s="189">
        <v>22343</v>
      </c>
      <c r="G125" s="484">
        <f>(F125/E125)*100</f>
        <v>99.74553571428572</v>
      </c>
    </row>
    <row r="126" spans="1:7" s="478" customFormat="1" ht="15">
      <c r="A126" s="343"/>
      <c r="B126" s="17"/>
      <c r="C126" s="17"/>
      <c r="D126" s="17" t="s">
        <v>501</v>
      </c>
      <c r="E126" s="189">
        <v>22400</v>
      </c>
      <c r="F126" s="189">
        <v>22343</v>
      </c>
      <c r="G126" s="484">
        <f>(F126/E126)*100</f>
        <v>99.74553571428572</v>
      </c>
    </row>
    <row r="127" spans="1:7" s="478" customFormat="1" ht="15">
      <c r="A127" s="191"/>
      <c r="B127" s="191">
        <v>90017</v>
      </c>
      <c r="C127" s="191"/>
      <c r="D127" s="192" t="s">
        <v>410</v>
      </c>
      <c r="E127" s="193">
        <v>200000</v>
      </c>
      <c r="F127" s="193">
        <f>SUM(F128)</f>
        <v>199924</v>
      </c>
      <c r="G127" s="484">
        <f>(F127/E127)*100</f>
        <v>99.96199999999999</v>
      </c>
    </row>
    <row r="128" spans="1:7" s="478" customFormat="1" ht="43.5">
      <c r="A128" s="191"/>
      <c r="B128" s="519"/>
      <c r="C128" s="519">
        <v>6010</v>
      </c>
      <c r="D128" s="520" t="s">
        <v>502</v>
      </c>
      <c r="E128" s="521">
        <v>200000</v>
      </c>
      <c r="F128" s="521">
        <f>F129</f>
        <v>199924</v>
      </c>
      <c r="G128" s="484">
        <f>(F128/E128)*100</f>
        <v>99.96199999999999</v>
      </c>
    </row>
    <row r="129" spans="1:7" s="478" customFormat="1" ht="15">
      <c r="A129" s="191"/>
      <c r="B129" s="519"/>
      <c r="C129" s="519"/>
      <c r="D129" s="508" t="s">
        <v>503</v>
      </c>
      <c r="E129" s="521">
        <v>200000</v>
      </c>
      <c r="F129" s="521">
        <v>199924</v>
      </c>
      <c r="G129" s="484">
        <f>(F129/E129)*100</f>
        <v>99.96199999999999</v>
      </c>
    </row>
    <row r="130" spans="1:7" ht="15">
      <c r="A130" s="284"/>
      <c r="B130" s="284">
        <v>90095</v>
      </c>
      <c r="C130" s="284"/>
      <c r="D130" s="291" t="s">
        <v>42</v>
      </c>
      <c r="E130" s="286">
        <f>SUM(E131+E135)</f>
        <v>186700</v>
      </c>
      <c r="F130" s="286">
        <f>SUM(F131+F135)</f>
        <v>139077</v>
      </c>
      <c r="G130" s="484">
        <f>(F130/E130)*100</f>
        <v>74.49223352972683</v>
      </c>
    </row>
    <row r="131" spans="1:7" ht="15">
      <c r="A131" s="188"/>
      <c r="B131" s="188"/>
      <c r="C131" s="188">
        <v>6050</v>
      </c>
      <c r="D131" s="17" t="s">
        <v>249</v>
      </c>
      <c r="E131" s="189">
        <f>SUM(E132+E133+E134)</f>
        <v>174700</v>
      </c>
      <c r="F131" s="189">
        <f>SUM(F132+F133+F134)</f>
        <v>127133</v>
      </c>
      <c r="G131" s="484">
        <f>(F131/E131)*100</f>
        <v>72.77218088151116</v>
      </c>
    </row>
    <row r="132" spans="1:7" ht="29.25">
      <c r="A132" s="188"/>
      <c r="B132" s="188"/>
      <c r="C132" s="326"/>
      <c r="D132" s="17" t="s">
        <v>504</v>
      </c>
      <c r="E132" s="189">
        <v>80000</v>
      </c>
      <c r="F132" s="189">
        <v>37934</v>
      </c>
      <c r="G132" s="484">
        <f>(F132/E132)*100</f>
        <v>47.417500000000004</v>
      </c>
    </row>
    <row r="133" spans="1:7" ht="15">
      <c r="A133" s="188"/>
      <c r="B133" s="188"/>
      <c r="C133" s="326"/>
      <c r="D133" s="17" t="s">
        <v>505</v>
      </c>
      <c r="E133" s="189">
        <v>10000</v>
      </c>
      <c r="F133" s="189">
        <v>4555</v>
      </c>
      <c r="G133" s="484">
        <f>(F133/E133)*100</f>
        <v>45.550000000000004</v>
      </c>
    </row>
    <row r="134" spans="1:7" ht="15">
      <c r="A134" s="188"/>
      <c r="B134" s="188"/>
      <c r="C134" s="326"/>
      <c r="D134" s="17" t="s">
        <v>506</v>
      </c>
      <c r="E134" s="189">
        <v>84700</v>
      </c>
      <c r="F134" s="189">
        <v>84644</v>
      </c>
      <c r="G134" s="484">
        <f>(F134/E134)*100</f>
        <v>99.93388429752066</v>
      </c>
    </row>
    <row r="135" spans="1:7" ht="15">
      <c r="A135" s="188"/>
      <c r="B135" s="188"/>
      <c r="C135" s="188">
        <v>6060</v>
      </c>
      <c r="D135" s="17" t="s">
        <v>252</v>
      </c>
      <c r="E135" s="189">
        <f>SUM(E136+E137)</f>
        <v>12000</v>
      </c>
      <c r="F135" s="189">
        <f>SUM(F136+F137)</f>
        <v>11944</v>
      </c>
      <c r="G135" s="484">
        <f>(F135/E135)*100</f>
        <v>99.53333333333333</v>
      </c>
    </row>
    <row r="136" spans="1:7" ht="15">
      <c r="A136" s="188"/>
      <c r="B136" s="188"/>
      <c r="C136" s="326"/>
      <c r="D136" s="17" t="s">
        <v>507</v>
      </c>
      <c r="E136" s="189">
        <v>7000</v>
      </c>
      <c r="F136" s="189">
        <v>7000</v>
      </c>
      <c r="G136" s="484">
        <f>(F136/E136)*100</f>
        <v>100</v>
      </c>
    </row>
    <row r="137" spans="1:7" ht="15">
      <c r="A137" s="188"/>
      <c r="B137" s="188"/>
      <c r="C137" s="326"/>
      <c r="D137" s="17" t="s">
        <v>508</v>
      </c>
      <c r="E137" s="189">
        <v>5000</v>
      </c>
      <c r="F137" s="189">
        <v>4944</v>
      </c>
      <c r="G137" s="484">
        <f>(F137/E137)*100</f>
        <v>98.88</v>
      </c>
    </row>
    <row r="138" spans="1:7" ht="15">
      <c r="A138" s="279">
        <v>921</v>
      </c>
      <c r="B138" s="279"/>
      <c r="C138" s="279"/>
      <c r="D138" s="280" t="s">
        <v>413</v>
      </c>
      <c r="E138" s="281">
        <f>SUM(E139+E151)</f>
        <v>915500</v>
      </c>
      <c r="F138" s="281">
        <f>SUM(F139+F151)</f>
        <v>670552</v>
      </c>
      <c r="G138" s="488">
        <f>(F138/E138)*100</f>
        <v>73.24434735117423</v>
      </c>
    </row>
    <row r="139" spans="1:7" ht="15">
      <c r="A139" s="284"/>
      <c r="B139" s="284">
        <v>92109</v>
      </c>
      <c r="C139" s="284"/>
      <c r="D139" s="291" t="s">
        <v>414</v>
      </c>
      <c r="E139" s="286">
        <f>SUM(E140+E147)</f>
        <v>415500</v>
      </c>
      <c r="F139" s="286">
        <f>SUM(F140+F147)</f>
        <v>378120</v>
      </c>
      <c r="G139" s="484">
        <f>(F139/E139)*100</f>
        <v>91.00361010830325</v>
      </c>
    </row>
    <row r="140" spans="1:7" ht="15">
      <c r="A140" s="284"/>
      <c r="B140" s="188"/>
      <c r="C140" s="188">
        <v>6050</v>
      </c>
      <c r="D140" s="321" t="s">
        <v>484</v>
      </c>
      <c r="E140" s="189">
        <f>SUM(E141+E142)</f>
        <v>397500</v>
      </c>
      <c r="F140" s="189">
        <f>SUM(F141+F142)</f>
        <v>360125</v>
      </c>
      <c r="G140" s="484">
        <f>(F140/E140)*100</f>
        <v>90.59748427672956</v>
      </c>
    </row>
    <row r="141" spans="1:7" ht="15">
      <c r="A141" s="284"/>
      <c r="B141" s="188"/>
      <c r="C141" s="188"/>
      <c r="D141" s="321" t="s">
        <v>509</v>
      </c>
      <c r="E141" s="189">
        <v>350000</v>
      </c>
      <c r="F141" s="189">
        <v>345625</v>
      </c>
      <c r="G141" s="484">
        <f>(F141/E141)*100</f>
        <v>98.75</v>
      </c>
    </row>
    <row r="142" spans="1:7" ht="15">
      <c r="A142" s="284"/>
      <c r="B142" s="188"/>
      <c r="C142" s="188"/>
      <c r="D142" s="321" t="s">
        <v>510</v>
      </c>
      <c r="E142" s="189">
        <v>47500</v>
      </c>
      <c r="F142" s="189">
        <v>14500</v>
      </c>
      <c r="G142" s="484">
        <f>(F142/E142)*100</f>
        <v>30.526315789473685</v>
      </c>
    </row>
    <row r="143" spans="1:7" ht="15">
      <c r="A143" s="305"/>
      <c r="B143" s="306"/>
      <c r="C143" s="306"/>
      <c r="D143" s="322"/>
      <c r="E143" s="303"/>
      <c r="F143" s="303"/>
      <c r="G143" s="507"/>
    </row>
    <row r="144" spans="1:7" ht="15">
      <c r="A144" s="305"/>
      <c r="B144" s="306"/>
      <c r="C144" s="306"/>
      <c r="D144" s="322"/>
      <c r="E144" s="303"/>
      <c r="F144" s="303"/>
      <c r="G144" s="507"/>
    </row>
    <row r="145" spans="1:7" ht="15">
      <c r="A145" s="305"/>
      <c r="B145" s="306"/>
      <c r="C145" s="306"/>
      <c r="D145" s="322"/>
      <c r="E145" s="303"/>
      <c r="F145" s="303"/>
      <c r="G145" s="507"/>
    </row>
    <row r="146" spans="1:7" ht="15">
      <c r="A146" s="305"/>
      <c r="B146" s="306"/>
      <c r="C146" s="306"/>
      <c r="D146" s="322"/>
      <c r="E146" s="303"/>
      <c r="F146" s="303"/>
      <c r="G146" s="507" t="s">
        <v>463</v>
      </c>
    </row>
    <row r="147" spans="1:7" ht="43.5">
      <c r="A147" s="284"/>
      <c r="B147" s="188"/>
      <c r="C147" s="188">
        <v>6220</v>
      </c>
      <c r="D147" s="321" t="s">
        <v>511</v>
      </c>
      <c r="E147" s="189">
        <f>SUM(E148+E149+E150)</f>
        <v>18000</v>
      </c>
      <c r="F147" s="189">
        <f>SUM(F148+F149+F150)</f>
        <v>17995</v>
      </c>
      <c r="G147" s="484">
        <f>(F147/E147)*100</f>
        <v>99.97222222222221</v>
      </c>
    </row>
    <row r="148" spans="1:7" ht="15">
      <c r="A148" s="284"/>
      <c r="B148" s="188"/>
      <c r="C148" s="188"/>
      <c r="D148" s="321" t="s">
        <v>512</v>
      </c>
      <c r="E148" s="189">
        <v>11000</v>
      </c>
      <c r="F148" s="189">
        <v>11000</v>
      </c>
      <c r="G148" s="484">
        <f>(F148/E148)*100</f>
        <v>100</v>
      </c>
    </row>
    <row r="149" spans="1:7" ht="15">
      <c r="A149" s="284"/>
      <c r="B149" s="188"/>
      <c r="C149" s="188"/>
      <c r="D149" s="321" t="s">
        <v>513</v>
      </c>
      <c r="E149" s="189">
        <v>4000</v>
      </c>
      <c r="F149" s="189">
        <v>4000</v>
      </c>
      <c r="G149" s="484">
        <f>(F149/E149)*100</f>
        <v>100</v>
      </c>
    </row>
    <row r="150" spans="1:7" ht="15">
      <c r="A150" s="284"/>
      <c r="B150" s="188"/>
      <c r="C150" s="188"/>
      <c r="D150" s="321" t="s">
        <v>514</v>
      </c>
      <c r="E150" s="189">
        <v>3000</v>
      </c>
      <c r="F150" s="189">
        <v>2995</v>
      </c>
      <c r="G150" s="484">
        <f>(F150/E150)*100</f>
        <v>99.83333333333333</v>
      </c>
    </row>
    <row r="151" spans="1:7" ht="15">
      <c r="A151" s="284"/>
      <c r="B151" s="191">
        <v>92113</v>
      </c>
      <c r="C151" s="188"/>
      <c r="D151" s="522" t="s">
        <v>515</v>
      </c>
      <c r="E151" s="193">
        <f>SUM(E152)</f>
        <v>500000</v>
      </c>
      <c r="F151" s="193">
        <f>SUM(F152)</f>
        <v>292432</v>
      </c>
      <c r="G151" s="484">
        <f>(F151/E151)*100</f>
        <v>58.4864</v>
      </c>
    </row>
    <row r="152" spans="1:9" ht="43.5">
      <c r="A152" s="284"/>
      <c r="B152" s="188"/>
      <c r="C152" s="188">
        <v>6220</v>
      </c>
      <c r="D152" s="321" t="s">
        <v>511</v>
      </c>
      <c r="E152" s="189">
        <v>500000</v>
      </c>
      <c r="F152" s="189">
        <v>292432</v>
      </c>
      <c r="G152" s="484">
        <f>(F152/E152)*100</f>
        <v>58.4864</v>
      </c>
      <c r="I152" s="523"/>
    </row>
    <row r="153" spans="1:7" ht="15">
      <c r="A153" s="284"/>
      <c r="B153" s="188"/>
      <c r="C153" s="188"/>
      <c r="D153" s="321" t="s">
        <v>516</v>
      </c>
      <c r="E153" s="189">
        <v>500000</v>
      </c>
      <c r="F153" s="189">
        <v>292432</v>
      </c>
      <c r="G153" s="484">
        <f>(F153/E153)*100</f>
        <v>58.4864</v>
      </c>
    </row>
    <row r="154" spans="1:7" s="478" customFormat="1" ht="15">
      <c r="A154" s="279">
        <v>926</v>
      </c>
      <c r="B154" s="279"/>
      <c r="C154" s="279"/>
      <c r="D154" s="280" t="s">
        <v>421</v>
      </c>
      <c r="E154" s="281">
        <f>SUM(E155+E160)</f>
        <v>131110</v>
      </c>
      <c r="F154" s="281">
        <f>SUM(F155+F160)</f>
        <v>115143</v>
      </c>
      <c r="G154" s="488">
        <f>(F154/E154)*100</f>
        <v>87.8216764548852</v>
      </c>
    </row>
    <row r="155" spans="1:7" ht="15">
      <c r="A155" s="284"/>
      <c r="B155" s="284">
        <v>92601</v>
      </c>
      <c r="C155" s="284"/>
      <c r="D155" s="291" t="s">
        <v>422</v>
      </c>
      <c r="E155" s="286">
        <f>SUM(E156)</f>
        <v>71110</v>
      </c>
      <c r="F155" s="286">
        <f>SUM(F156)</f>
        <v>60110</v>
      </c>
      <c r="G155" s="484">
        <f>(F155/E155)*100</f>
        <v>84.53100829700463</v>
      </c>
    </row>
    <row r="156" spans="1:7" ht="15">
      <c r="A156" s="284"/>
      <c r="B156" s="188"/>
      <c r="C156" s="188">
        <v>6050</v>
      </c>
      <c r="D156" s="17" t="s">
        <v>240</v>
      </c>
      <c r="E156" s="189">
        <f>SUM(E157+E158+E159)</f>
        <v>71110</v>
      </c>
      <c r="F156" s="189">
        <f>SUM(F157+F158)</f>
        <v>60110</v>
      </c>
      <c r="G156" s="484">
        <f>(F156/E156)*100</f>
        <v>84.53100829700463</v>
      </c>
    </row>
    <row r="157" spans="1:7" ht="15">
      <c r="A157" s="284"/>
      <c r="B157" s="188"/>
      <c r="C157" s="188"/>
      <c r="D157" s="17" t="s">
        <v>517</v>
      </c>
      <c r="E157" s="189">
        <v>31110</v>
      </c>
      <c r="F157" s="189">
        <v>31110</v>
      </c>
      <c r="G157" s="484">
        <f>(F157/E157)*100</f>
        <v>100</v>
      </c>
    </row>
    <row r="158" spans="1:7" ht="15">
      <c r="A158" s="284"/>
      <c r="B158" s="188"/>
      <c r="C158" s="188"/>
      <c r="D158" s="17" t="s">
        <v>518</v>
      </c>
      <c r="E158" s="189">
        <v>34000</v>
      </c>
      <c r="F158" s="189">
        <v>29000</v>
      </c>
      <c r="G158" s="484">
        <f>(F158/E158)*100</f>
        <v>85.29411764705883</v>
      </c>
    </row>
    <row r="159" spans="1:7" ht="15">
      <c r="A159" s="284"/>
      <c r="B159" s="188"/>
      <c r="C159" s="188"/>
      <c r="D159" s="17" t="s">
        <v>519</v>
      </c>
      <c r="E159" s="189">
        <v>6000</v>
      </c>
      <c r="F159" s="189">
        <v>0</v>
      </c>
      <c r="G159" s="484">
        <f>(F159/E159)*100</f>
        <v>0</v>
      </c>
    </row>
    <row r="160" spans="1:7" ht="15">
      <c r="A160" s="284"/>
      <c r="B160" s="284">
        <v>92695</v>
      </c>
      <c r="C160" s="284"/>
      <c r="D160" s="291" t="s">
        <v>42</v>
      </c>
      <c r="E160" s="286">
        <v>60000</v>
      </c>
      <c r="F160" s="286">
        <v>55033</v>
      </c>
      <c r="G160" s="484">
        <f>(F160/E160)*100</f>
        <v>91.72166666666666</v>
      </c>
    </row>
    <row r="161" spans="1:7" s="478" customFormat="1" ht="15">
      <c r="A161" s="188"/>
      <c r="B161" s="188"/>
      <c r="C161" s="188">
        <v>6060</v>
      </c>
      <c r="D161" s="17" t="s">
        <v>365</v>
      </c>
      <c r="E161" s="189">
        <v>60000</v>
      </c>
      <c r="F161" s="189">
        <v>55033</v>
      </c>
      <c r="G161" s="484">
        <f>(F161/E161)*100</f>
        <v>91.72166666666666</v>
      </c>
    </row>
    <row r="162" spans="1:7" s="478" customFormat="1" ht="15">
      <c r="A162" s="188"/>
      <c r="B162" s="188"/>
      <c r="C162" s="188"/>
      <c r="D162" s="17" t="s">
        <v>520</v>
      </c>
      <c r="E162" s="189">
        <v>60000</v>
      </c>
      <c r="F162" s="189">
        <v>55033</v>
      </c>
      <c r="G162" s="484">
        <f>(F162/E162)*100</f>
        <v>91.72166666666666</v>
      </c>
    </row>
    <row r="163" spans="1:7" ht="17.25">
      <c r="A163" s="524" t="s">
        <v>208</v>
      </c>
      <c r="B163" s="524"/>
      <c r="C163" s="524"/>
      <c r="D163" s="524"/>
      <c r="E163" s="525">
        <f>SUM(E154+E138+E111+E98+E94+E81+E74+E62+E58+E47+E18+E9)</f>
        <v>5942631</v>
      </c>
      <c r="F163" s="525">
        <f>SUM(F154+F138+F111+F98+F94+F81+F74+F62+F47+F18+F9)</f>
        <v>5093358</v>
      </c>
      <c r="G163" s="27">
        <f>(F163/E163)*100</f>
        <v>85.70880473648793</v>
      </c>
    </row>
  </sheetData>
  <mergeCells count="10">
    <mergeCell ref="E1:F1"/>
    <mergeCell ref="G1:H1"/>
    <mergeCell ref="A4:G4"/>
    <mergeCell ref="A6:A7"/>
    <mergeCell ref="B6:B7"/>
    <mergeCell ref="C6:C7"/>
    <mergeCell ref="D6:D7"/>
    <mergeCell ref="E6:E7"/>
    <mergeCell ref="F6:F7"/>
    <mergeCell ref="A163:D163"/>
  </mergeCells>
  <printOptions horizontalCentered="1" verticalCentered="1"/>
  <pageMargins left="0.19652777777777777" right="0.19652777777777777" top="0.5902777777777778" bottom="0.5902777777777778" header="0.5118055555555555" footer="0.5118055555555555"/>
  <pageSetup horizontalDpi="300" verticalDpi="300" orientation="landscape" paperSize="9" scale="82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94"/>
  <sheetViews>
    <sheetView showGridLines="0" defaultGridColor="0" view="pageBreakPreview" zoomScale="80" zoomScaleSheetLayoutView="80" colorId="15" workbookViewId="0" topLeftCell="A76">
      <selection activeCell="I83" sqref="I83"/>
    </sheetView>
  </sheetViews>
  <sheetFormatPr defaultColWidth="12.00390625" defaultRowHeight="12.75"/>
  <cols>
    <col min="1" max="1" width="6.75390625" style="30" customWidth="1"/>
    <col min="2" max="2" width="9.25390625" style="32" customWidth="1"/>
    <col min="3" max="3" width="6.75390625" style="32" customWidth="1"/>
    <col min="4" max="4" width="45.75390625" style="95" customWidth="1"/>
    <col min="5" max="5" width="10.75390625" style="95" customWidth="1"/>
    <col min="6" max="6" width="12.625" style="95" customWidth="1"/>
    <col min="7" max="7" width="0" style="31" hidden="1" customWidth="1"/>
    <col min="8" max="8" width="10.75390625" style="31" customWidth="1"/>
    <col min="9" max="254" width="11.625" style="31" customWidth="1"/>
    <col min="255" max="16384" width="11.625" style="526" customWidth="1"/>
  </cols>
  <sheetData>
    <row r="1" spans="2:10" ht="23.25" customHeight="1">
      <c r="B1" s="526"/>
      <c r="C1" s="527"/>
      <c r="D1" s="527"/>
      <c r="E1" s="528" t="s">
        <v>521</v>
      </c>
      <c r="F1" s="528"/>
      <c r="G1" s="528"/>
      <c r="H1" s="528"/>
      <c r="I1" s="526"/>
      <c r="J1" s="526"/>
    </row>
    <row r="2" spans="1:8" ht="19.5">
      <c r="A2" s="529" t="s">
        <v>522</v>
      </c>
      <c r="B2" s="529"/>
      <c r="C2" s="529"/>
      <c r="D2" s="529"/>
      <c r="E2" s="529"/>
      <c r="F2" s="529"/>
      <c r="G2" s="529"/>
      <c r="H2" s="529"/>
    </row>
    <row r="3" spans="1:8" ht="15">
      <c r="A3" s="530" t="s">
        <v>523</v>
      </c>
      <c r="B3" s="530"/>
      <c r="C3" s="530"/>
      <c r="D3" s="530"/>
      <c r="E3" s="530"/>
      <c r="F3" s="530"/>
      <c r="G3" s="530"/>
      <c r="H3" s="530"/>
    </row>
    <row r="4" spans="1:8" ht="33.75">
      <c r="A4" s="36" t="s">
        <v>524</v>
      </c>
      <c r="B4" s="36"/>
      <c r="C4" s="36"/>
      <c r="D4" s="36"/>
      <c r="E4" s="36"/>
      <c r="F4" s="36"/>
      <c r="G4" s="36"/>
      <c r="H4" s="36"/>
    </row>
    <row r="5" spans="1:6" ht="17.25">
      <c r="A5" s="531"/>
      <c r="B5" s="531"/>
      <c r="C5" s="531"/>
      <c r="D5" s="531"/>
      <c r="E5" s="531"/>
      <c r="F5" s="531"/>
    </row>
    <row r="6" spans="1:9" ht="12" customHeight="1">
      <c r="A6" s="531"/>
      <c r="B6" s="531"/>
      <c r="C6" s="531"/>
      <c r="D6" s="531"/>
      <c r="E6"/>
      <c r="F6" s="532" t="s">
        <v>4</v>
      </c>
      <c r="G6" s="532"/>
      <c r="H6" s="532"/>
      <c r="I6" s="532"/>
    </row>
    <row r="7" spans="1:256" s="538" customFormat="1" ht="39.75" customHeight="1">
      <c r="A7" s="533" t="s">
        <v>5</v>
      </c>
      <c r="B7" s="534" t="s">
        <v>36</v>
      </c>
      <c r="C7" s="534" t="s">
        <v>37</v>
      </c>
      <c r="D7" s="535" t="s">
        <v>525</v>
      </c>
      <c r="E7" s="535" t="s">
        <v>442</v>
      </c>
      <c r="F7" s="535" t="s">
        <v>8</v>
      </c>
      <c r="G7" s="536"/>
      <c r="H7" s="537" t="s">
        <v>9</v>
      </c>
      <c r="IU7" s="539"/>
      <c r="IV7" s="539"/>
    </row>
    <row r="8" spans="1:256" s="538" customFormat="1" ht="15.75" customHeight="1">
      <c r="A8" s="540" t="s">
        <v>14</v>
      </c>
      <c r="B8" s="541"/>
      <c r="C8" s="541"/>
      <c r="D8" s="542" t="s">
        <v>45</v>
      </c>
      <c r="E8" s="543">
        <f>SUM(E9+E11+E13)</f>
        <v>305800</v>
      </c>
      <c r="F8" s="543">
        <f>SUM(F9+F11+F13)</f>
        <v>275687</v>
      </c>
      <c r="G8" s="544"/>
      <c r="H8" s="545">
        <v>90.1</v>
      </c>
      <c r="IU8" s="539"/>
      <c r="IV8" s="539"/>
    </row>
    <row r="9" spans="1:256" s="538" customFormat="1" ht="15.75" customHeight="1">
      <c r="A9" s="546"/>
      <c r="B9" s="547">
        <v>60013</v>
      </c>
      <c r="C9" s="547"/>
      <c r="D9" s="548" t="s">
        <v>243</v>
      </c>
      <c r="E9" s="549">
        <f>SUM(E10)</f>
        <v>60000</v>
      </c>
      <c r="F9" s="549">
        <v>60000</v>
      </c>
      <c r="G9" s="81"/>
      <c r="H9" s="550">
        <v>100</v>
      </c>
      <c r="IU9" s="539"/>
      <c r="IV9" s="539"/>
    </row>
    <row r="10" spans="1:256" s="538" customFormat="1" ht="60" customHeight="1">
      <c r="A10" s="546"/>
      <c r="B10" s="547"/>
      <c r="C10" s="551">
        <v>6630</v>
      </c>
      <c r="D10" s="552" t="s">
        <v>244</v>
      </c>
      <c r="E10" s="553">
        <v>60000</v>
      </c>
      <c r="F10" s="553">
        <v>60000</v>
      </c>
      <c r="G10" s="554"/>
      <c r="H10" s="555">
        <v>100</v>
      </c>
      <c r="IU10" s="539"/>
      <c r="IV10" s="539"/>
    </row>
    <row r="11" spans="1:256" s="538" customFormat="1" ht="15.75" customHeight="1">
      <c r="A11" s="546"/>
      <c r="B11" s="547">
        <v>60014</v>
      </c>
      <c r="C11" s="551"/>
      <c r="D11" s="548" t="s">
        <v>526</v>
      </c>
      <c r="E11" s="549">
        <f>SUM(E12)</f>
        <v>43000</v>
      </c>
      <c r="F11" s="549">
        <v>13049</v>
      </c>
      <c r="G11" s="554"/>
      <c r="H11" s="550">
        <v>30.3</v>
      </c>
      <c r="IU11" s="539"/>
      <c r="IV11" s="539"/>
    </row>
    <row r="12" spans="1:256" s="538" customFormat="1" ht="54.75" customHeight="1">
      <c r="A12" s="546"/>
      <c r="B12" s="547"/>
      <c r="C12" s="551">
        <v>6300</v>
      </c>
      <c r="D12" s="552" t="s">
        <v>527</v>
      </c>
      <c r="E12" s="553">
        <v>43000</v>
      </c>
      <c r="F12" s="553">
        <v>13049</v>
      </c>
      <c r="G12" s="554"/>
      <c r="H12" s="555">
        <v>30.3</v>
      </c>
      <c r="IU12" s="539"/>
      <c r="IV12" s="539"/>
    </row>
    <row r="13" spans="1:256" s="538" customFormat="1" ht="15.75" customHeight="1">
      <c r="A13" s="546"/>
      <c r="B13" s="547">
        <v>60016</v>
      </c>
      <c r="C13" s="551"/>
      <c r="D13" s="548" t="s">
        <v>47</v>
      </c>
      <c r="E13" s="549">
        <f>SUM(E14)</f>
        <v>202800</v>
      </c>
      <c r="F13" s="549">
        <v>202638</v>
      </c>
      <c r="G13" s="556"/>
      <c r="H13" s="550">
        <v>99.9</v>
      </c>
      <c r="IU13" s="539"/>
      <c r="IV13" s="539"/>
    </row>
    <row r="14" spans="1:256" s="538" customFormat="1" ht="60" customHeight="1">
      <c r="A14" s="546"/>
      <c r="B14" s="547"/>
      <c r="C14" s="551">
        <v>6300</v>
      </c>
      <c r="D14" s="552" t="s">
        <v>527</v>
      </c>
      <c r="E14" s="553">
        <v>202800</v>
      </c>
      <c r="F14" s="553">
        <v>202638</v>
      </c>
      <c r="G14" s="554"/>
      <c r="H14" s="555">
        <v>99.9</v>
      </c>
      <c r="IU14" s="539"/>
      <c r="IV14" s="539"/>
    </row>
    <row r="15" spans="1:256" s="563" customFormat="1" ht="15.75" customHeight="1">
      <c r="A15" s="557" t="s">
        <v>24</v>
      </c>
      <c r="B15" s="558"/>
      <c r="C15" s="558"/>
      <c r="D15" s="559" t="s">
        <v>528</v>
      </c>
      <c r="E15" s="560">
        <f>SUM(E16+E20)</f>
        <v>75900</v>
      </c>
      <c r="F15" s="560">
        <f>SUM(F16+F20)</f>
        <v>62431</v>
      </c>
      <c r="G15" s="561"/>
      <c r="H15" s="562">
        <v>82.2</v>
      </c>
      <c r="IU15" s="526"/>
      <c r="IV15" s="526"/>
    </row>
    <row r="16" spans="1:256" s="563" customFormat="1" ht="15.75" customHeight="1">
      <c r="A16" s="564"/>
      <c r="B16" s="565">
        <v>80104</v>
      </c>
      <c r="C16" s="565"/>
      <c r="D16" s="566" t="s">
        <v>529</v>
      </c>
      <c r="E16" s="567">
        <f>E17</f>
        <v>73000</v>
      </c>
      <c r="F16" s="567">
        <f>F17</f>
        <v>59531</v>
      </c>
      <c r="G16" s="561"/>
      <c r="H16" s="568">
        <f>(F16/E16)*100</f>
        <v>81.54931506849316</v>
      </c>
      <c r="IU16" s="526"/>
      <c r="IV16" s="526"/>
    </row>
    <row r="17" spans="1:256" s="563" customFormat="1" ht="24.75" customHeight="1">
      <c r="A17" s="564"/>
      <c r="B17" s="569"/>
      <c r="C17" s="569">
        <v>2540</v>
      </c>
      <c r="D17" s="570" t="s">
        <v>530</v>
      </c>
      <c r="E17" s="571">
        <f>SUM(E18+E19)</f>
        <v>73000</v>
      </c>
      <c r="F17" s="572">
        <f>SUM(F19+F18)</f>
        <v>59531</v>
      </c>
      <c r="G17" s="561"/>
      <c r="H17" s="573">
        <f>(F17/E17)*100</f>
        <v>81.54931506849316</v>
      </c>
      <c r="IU17" s="526"/>
      <c r="IV17" s="526"/>
    </row>
    <row r="18" spans="1:256" s="563" customFormat="1" ht="15" customHeight="1">
      <c r="A18" s="564"/>
      <c r="B18" s="569"/>
      <c r="C18" s="569"/>
      <c r="D18" s="570" t="s">
        <v>531</v>
      </c>
      <c r="E18" s="571">
        <v>35000</v>
      </c>
      <c r="F18" s="572">
        <v>34371</v>
      </c>
      <c r="G18" s="561"/>
      <c r="H18" s="573">
        <f>(F18/E18)*100</f>
        <v>98.20285714285714</v>
      </c>
      <c r="IU18" s="526"/>
      <c r="IV18" s="526"/>
    </row>
    <row r="19" spans="1:256" s="563" customFormat="1" ht="15" customHeight="1">
      <c r="A19" s="564"/>
      <c r="B19" s="569"/>
      <c r="C19" s="569" t="s">
        <v>532</v>
      </c>
      <c r="D19" s="570" t="s">
        <v>533</v>
      </c>
      <c r="E19" s="571">
        <v>38000</v>
      </c>
      <c r="F19" s="572">
        <v>25160</v>
      </c>
      <c r="G19" s="561"/>
      <c r="H19" s="573">
        <f>(F19/E19)*100</f>
        <v>66.21052631578948</v>
      </c>
      <c r="IU19" s="526"/>
      <c r="IV19" s="526"/>
    </row>
    <row r="20" spans="1:256" s="563" customFormat="1" ht="15" customHeight="1">
      <c r="A20" s="564"/>
      <c r="B20" s="565">
        <v>80195</v>
      </c>
      <c r="C20" s="569"/>
      <c r="D20" s="566" t="s">
        <v>42</v>
      </c>
      <c r="E20" s="567">
        <v>2900</v>
      </c>
      <c r="F20" s="567">
        <v>2900</v>
      </c>
      <c r="G20" s="561"/>
      <c r="H20" s="568">
        <f>(F20/E20)*100</f>
        <v>100</v>
      </c>
      <c r="IU20" s="526"/>
      <c r="IV20" s="526"/>
    </row>
    <row r="21" spans="1:256" s="563" customFormat="1" ht="45" customHeight="1">
      <c r="A21" s="564"/>
      <c r="B21" s="565"/>
      <c r="C21" s="569">
        <v>2820</v>
      </c>
      <c r="D21" s="574" t="s">
        <v>534</v>
      </c>
      <c r="E21" s="571">
        <f>E22</f>
        <v>2900</v>
      </c>
      <c r="F21" s="571">
        <f>F22</f>
        <v>2900</v>
      </c>
      <c r="G21" s="561"/>
      <c r="H21" s="573">
        <f>(F21/E21)*100</f>
        <v>100</v>
      </c>
      <c r="IU21" s="526"/>
      <c r="IV21" s="526"/>
    </row>
    <row r="22" spans="1:256" s="563" customFormat="1" ht="13.5">
      <c r="A22" s="564"/>
      <c r="B22" s="565"/>
      <c r="C22" s="569"/>
      <c r="D22" s="574" t="s">
        <v>535</v>
      </c>
      <c r="E22" s="571">
        <v>2900</v>
      </c>
      <c r="F22" s="571">
        <v>2900</v>
      </c>
      <c r="G22" s="575"/>
      <c r="H22" s="573">
        <v>100</v>
      </c>
      <c r="IU22" s="526"/>
      <c r="IV22" s="526"/>
    </row>
    <row r="23" spans="1:8" ht="13.5">
      <c r="A23" s="576" t="s">
        <v>25</v>
      </c>
      <c r="B23" s="577"/>
      <c r="C23" s="577"/>
      <c r="D23" s="578" t="s">
        <v>491</v>
      </c>
      <c r="E23" s="579">
        <f>E26+SUM(E24+E26+E39)</f>
        <v>109327</v>
      </c>
      <c r="F23" s="579">
        <f>F26+SUM(F24+F26+F39)</f>
        <v>109327</v>
      </c>
      <c r="G23" s="580"/>
      <c r="H23" s="562">
        <f>(F23/E23)*100</f>
        <v>100</v>
      </c>
    </row>
    <row r="24" spans="1:8" ht="13.5">
      <c r="A24" s="581"/>
      <c r="B24" s="565">
        <v>85111</v>
      </c>
      <c r="C24" s="565"/>
      <c r="D24" s="582" t="s">
        <v>371</v>
      </c>
      <c r="E24" s="583">
        <v>19447</v>
      </c>
      <c r="F24" s="583">
        <v>19447</v>
      </c>
      <c r="G24" s="584"/>
      <c r="H24" s="568">
        <f>(F24/E24)*100</f>
        <v>100</v>
      </c>
    </row>
    <row r="25" spans="1:8" ht="42" customHeight="1">
      <c r="A25" s="581"/>
      <c r="B25" s="565"/>
      <c r="C25" s="569">
        <v>2320</v>
      </c>
      <c r="D25" s="585" t="s">
        <v>372</v>
      </c>
      <c r="E25" s="586">
        <v>19447</v>
      </c>
      <c r="F25" s="586">
        <v>19447</v>
      </c>
      <c r="G25" s="587"/>
      <c r="H25" s="573">
        <f>(F25/E25)*100</f>
        <v>100</v>
      </c>
    </row>
    <row r="26" spans="1:8" ht="13.5">
      <c r="A26" s="588"/>
      <c r="B26" s="589">
        <v>85143</v>
      </c>
      <c r="C26" s="590"/>
      <c r="D26" s="591" t="s">
        <v>536</v>
      </c>
      <c r="E26" s="592">
        <f>E27</f>
        <v>11000</v>
      </c>
      <c r="F26" s="592">
        <f>F27</f>
        <v>11000</v>
      </c>
      <c r="G26" s="593"/>
      <c r="H26" s="568">
        <f>(F26/E26)*100</f>
        <v>100</v>
      </c>
    </row>
    <row r="27" spans="1:8" ht="30" customHeight="1">
      <c r="A27" s="588"/>
      <c r="B27" s="590"/>
      <c r="C27" s="590">
        <v>2630</v>
      </c>
      <c r="D27" s="574" t="s">
        <v>374</v>
      </c>
      <c r="E27" s="574">
        <v>11000</v>
      </c>
      <c r="F27" s="574">
        <v>11000</v>
      </c>
      <c r="G27" s="593"/>
      <c r="H27" s="573">
        <f>(F27/E27)*100</f>
        <v>100</v>
      </c>
    </row>
    <row r="28" spans="1:8" ht="30" customHeight="1">
      <c r="A28" s="594"/>
      <c r="B28" s="595"/>
      <c r="C28" s="595"/>
      <c r="D28" s="596"/>
      <c r="E28" s="596"/>
      <c r="F28" s="596"/>
      <c r="G28" s="597"/>
      <c r="H28" s="598"/>
    </row>
    <row r="29" spans="1:8" ht="30" customHeight="1">
      <c r="A29" s="594"/>
      <c r="B29" s="595"/>
      <c r="C29" s="595"/>
      <c r="D29" s="596"/>
      <c r="E29" s="596"/>
      <c r="F29" s="596"/>
      <c r="G29" s="597"/>
      <c r="H29" s="598"/>
    </row>
    <row r="30" spans="1:8" ht="30" customHeight="1">
      <c r="A30" s="594"/>
      <c r="B30" s="595"/>
      <c r="C30" s="595"/>
      <c r="D30" s="596"/>
      <c r="E30" s="596"/>
      <c r="F30" s="596"/>
      <c r="G30" s="597"/>
      <c r="H30" s="598"/>
    </row>
    <row r="31" spans="1:8" ht="30" customHeight="1">
      <c r="A31" s="594"/>
      <c r="B31" s="595"/>
      <c r="C31" s="595"/>
      <c r="D31" s="596"/>
      <c r="E31" s="596"/>
      <c r="F31" s="596"/>
      <c r="G31" s="597"/>
      <c r="H31" s="598"/>
    </row>
    <row r="32" spans="1:8" ht="30" customHeight="1">
      <c r="A32" s="594"/>
      <c r="B32" s="595"/>
      <c r="C32" s="595"/>
      <c r="D32" s="596"/>
      <c r="E32" s="596"/>
      <c r="F32" s="596"/>
      <c r="G32" s="597"/>
      <c r="H32" s="598"/>
    </row>
    <row r="33" spans="1:8" ht="30" customHeight="1">
      <c r="A33" s="594"/>
      <c r="B33" s="595"/>
      <c r="C33" s="595"/>
      <c r="D33" s="596"/>
      <c r="E33" s="596"/>
      <c r="F33" s="596"/>
      <c r="G33" s="597"/>
      <c r="H33" s="598"/>
    </row>
    <row r="34" spans="1:8" ht="13.5">
      <c r="A34" s="594"/>
      <c r="B34" s="595"/>
      <c r="C34" s="595"/>
      <c r="D34" s="596"/>
      <c r="E34" s="596"/>
      <c r="F34" s="596"/>
      <c r="G34" s="597"/>
      <c r="H34" s="598"/>
    </row>
    <row r="35" spans="1:8" ht="13.5">
      <c r="A35" s="594"/>
      <c r="B35" s="595"/>
      <c r="C35" s="595"/>
      <c r="D35" s="596"/>
      <c r="E35" s="596"/>
      <c r="F35" s="596"/>
      <c r="G35" s="597"/>
      <c r="H35" s="599" t="s">
        <v>537</v>
      </c>
    </row>
    <row r="36" spans="1:8" ht="15.75" customHeight="1">
      <c r="A36" s="588"/>
      <c r="B36" s="589">
        <v>85153</v>
      </c>
      <c r="C36" s="590"/>
      <c r="D36" s="592" t="s">
        <v>538</v>
      </c>
      <c r="E36" s="574">
        <f>E37+E38</f>
        <v>40000</v>
      </c>
      <c r="F36" s="574">
        <f>F37+F38</f>
        <v>40000</v>
      </c>
      <c r="G36" s="593"/>
      <c r="H36" s="568">
        <f>(F36/E36)*100</f>
        <v>100</v>
      </c>
    </row>
    <row r="37" spans="1:8" ht="45" customHeight="1">
      <c r="A37" s="588"/>
      <c r="B37" s="589"/>
      <c r="C37" s="590">
        <v>2820</v>
      </c>
      <c r="D37" s="600" t="s">
        <v>539</v>
      </c>
      <c r="E37" s="574">
        <v>20000</v>
      </c>
      <c r="F37" s="574">
        <v>20000</v>
      </c>
      <c r="G37" s="593"/>
      <c r="H37" s="568">
        <f>(F37/E37)*100</f>
        <v>100</v>
      </c>
    </row>
    <row r="38" spans="1:8" ht="54.75" customHeight="1">
      <c r="A38" s="588"/>
      <c r="B38" s="589"/>
      <c r="C38" s="590">
        <v>2830</v>
      </c>
      <c r="D38" s="600" t="s">
        <v>380</v>
      </c>
      <c r="E38" s="574">
        <v>20000</v>
      </c>
      <c r="F38" s="574">
        <v>20000</v>
      </c>
      <c r="G38" s="593"/>
      <c r="H38" s="568">
        <f>(F38/E38)*100</f>
        <v>100</v>
      </c>
    </row>
    <row r="39" spans="1:8" ht="15.75" customHeight="1">
      <c r="A39" s="588"/>
      <c r="B39" s="589">
        <v>85154</v>
      </c>
      <c r="C39" s="590"/>
      <c r="D39" s="591" t="s">
        <v>378</v>
      </c>
      <c r="E39" s="592">
        <f>SUM(E40+E41+E42)</f>
        <v>67880</v>
      </c>
      <c r="F39" s="592">
        <f>SUM(F40+F41+F42)</f>
        <v>67880</v>
      </c>
      <c r="G39" s="593"/>
      <c r="H39" s="568">
        <f>(F39/E39)*100</f>
        <v>100</v>
      </c>
    </row>
    <row r="40" spans="1:8" ht="49.5" customHeight="1">
      <c r="A40" s="588"/>
      <c r="B40" s="589"/>
      <c r="C40" s="590">
        <v>2310</v>
      </c>
      <c r="D40" s="600" t="s">
        <v>539</v>
      </c>
      <c r="E40" s="574">
        <v>12880</v>
      </c>
      <c r="F40" s="574">
        <v>12880</v>
      </c>
      <c r="G40" s="593"/>
      <c r="H40" s="568">
        <f>(F40/E40)*100</f>
        <v>100</v>
      </c>
    </row>
    <row r="41" spans="1:8" ht="49.5" customHeight="1">
      <c r="A41" s="588"/>
      <c r="B41" s="589"/>
      <c r="C41" s="590">
        <v>2820</v>
      </c>
      <c r="D41" s="600" t="s">
        <v>539</v>
      </c>
      <c r="E41" s="574">
        <v>20000</v>
      </c>
      <c r="F41" s="574">
        <v>20000</v>
      </c>
      <c r="G41" s="593"/>
      <c r="H41" s="568">
        <f>(F41/E41)*100</f>
        <v>100</v>
      </c>
    </row>
    <row r="42" spans="1:8" ht="54.75" customHeight="1">
      <c r="A42" s="588"/>
      <c r="B42" s="589"/>
      <c r="C42" s="590">
        <v>2830</v>
      </c>
      <c r="D42" s="600" t="s">
        <v>380</v>
      </c>
      <c r="E42" s="574">
        <v>35000</v>
      </c>
      <c r="F42" s="574">
        <v>35000</v>
      </c>
      <c r="G42" s="593"/>
      <c r="H42" s="568">
        <f>(F42/E42)*100</f>
        <v>100</v>
      </c>
    </row>
    <row r="43" spans="1:8" ht="13.5">
      <c r="A43" s="576" t="s">
        <v>26</v>
      </c>
      <c r="B43" s="601"/>
      <c r="C43" s="577"/>
      <c r="D43" s="578" t="s">
        <v>540</v>
      </c>
      <c r="E43" s="579">
        <f>SUM(E44)</f>
        <v>12300</v>
      </c>
      <c r="F43" s="602">
        <f>SUM(F44)</f>
        <v>12300</v>
      </c>
      <c r="G43" s="580"/>
      <c r="H43" s="562">
        <f>(F43/E43)*100</f>
        <v>100</v>
      </c>
    </row>
    <row r="44" spans="1:8" ht="13.5">
      <c r="A44" s="588"/>
      <c r="B44" s="603">
        <v>85295</v>
      </c>
      <c r="C44" s="590"/>
      <c r="D44" s="604" t="s">
        <v>42</v>
      </c>
      <c r="E44" s="574">
        <v>12300</v>
      </c>
      <c r="F44" s="574">
        <v>12300</v>
      </c>
      <c r="G44" s="593"/>
      <c r="H44" s="568">
        <f>(F44/E44)*100</f>
        <v>100</v>
      </c>
    </row>
    <row r="45" spans="1:8" ht="34.5">
      <c r="A45" s="588"/>
      <c r="B45" s="590"/>
      <c r="C45" s="590">
        <v>2820</v>
      </c>
      <c r="D45" s="574" t="s">
        <v>541</v>
      </c>
      <c r="E45" s="574">
        <v>12300</v>
      </c>
      <c r="F45" s="574">
        <v>12300</v>
      </c>
      <c r="G45" s="593"/>
      <c r="H45" s="568">
        <f>(F45/E45)*100</f>
        <v>100</v>
      </c>
    </row>
    <row r="46" spans="1:8" ht="30" customHeight="1">
      <c r="A46" s="576" t="s">
        <v>27</v>
      </c>
      <c r="B46" s="577"/>
      <c r="C46" s="577"/>
      <c r="D46" s="579" t="s">
        <v>180</v>
      </c>
      <c r="E46" s="579">
        <v>11200</v>
      </c>
      <c r="F46" s="579">
        <v>11200</v>
      </c>
      <c r="G46" s="605"/>
      <c r="H46" s="562">
        <f>(F46/E46)*100</f>
        <v>100</v>
      </c>
    </row>
    <row r="47" spans="1:8" ht="13.5">
      <c r="A47" s="588"/>
      <c r="B47" s="589">
        <v>85395</v>
      </c>
      <c r="C47" s="590"/>
      <c r="D47" s="592" t="s">
        <v>542</v>
      </c>
      <c r="E47" s="592">
        <f>SUM(E48+E49)</f>
        <v>11200</v>
      </c>
      <c r="F47" s="592">
        <v>11200</v>
      </c>
      <c r="G47" s="593"/>
      <c r="H47" s="568">
        <f>(F47/E47)*100</f>
        <v>100</v>
      </c>
    </row>
    <row r="48" spans="1:8" ht="45.75">
      <c r="A48" s="588"/>
      <c r="B48" s="590"/>
      <c r="C48" s="590">
        <v>2838</v>
      </c>
      <c r="D48" s="600" t="s">
        <v>380</v>
      </c>
      <c r="E48" s="574">
        <v>10577</v>
      </c>
      <c r="F48" s="574">
        <v>10577</v>
      </c>
      <c r="G48" s="593"/>
      <c r="H48" s="568">
        <f>(F48/E48)*100</f>
        <v>100</v>
      </c>
    </row>
    <row r="49" spans="1:8" ht="54.75" customHeight="1">
      <c r="A49" s="588"/>
      <c r="B49" s="590"/>
      <c r="C49" s="590">
        <v>2839</v>
      </c>
      <c r="D49" s="600" t="s">
        <v>380</v>
      </c>
      <c r="E49" s="574">
        <v>623</v>
      </c>
      <c r="F49" s="574">
        <v>623</v>
      </c>
      <c r="G49" s="593"/>
      <c r="H49" s="568">
        <f>(F49/E49)*100</f>
        <v>100</v>
      </c>
    </row>
    <row r="50" spans="1:8" ht="13.5">
      <c r="A50" s="576" t="s">
        <v>28</v>
      </c>
      <c r="B50" s="606"/>
      <c r="C50" s="606"/>
      <c r="D50" s="578" t="s">
        <v>543</v>
      </c>
      <c r="E50" s="579">
        <f>E51</f>
        <v>15300</v>
      </c>
      <c r="F50" s="579">
        <f>F51</f>
        <v>15300</v>
      </c>
      <c r="G50" s="580"/>
      <c r="H50" s="562">
        <f>(F50/E50)*100</f>
        <v>100</v>
      </c>
    </row>
    <row r="51" spans="1:8" ht="13.5">
      <c r="A51" s="588"/>
      <c r="B51" s="589">
        <v>85407</v>
      </c>
      <c r="C51" s="590"/>
      <c r="D51" s="592" t="s">
        <v>399</v>
      </c>
      <c r="E51" s="592">
        <f>E52</f>
        <v>15300</v>
      </c>
      <c r="F51" s="592">
        <f>F52</f>
        <v>15300</v>
      </c>
      <c r="G51" s="593"/>
      <c r="H51" s="568">
        <f>(F51/E51)*100</f>
        <v>100</v>
      </c>
    </row>
    <row r="52" spans="1:8" ht="34.5">
      <c r="A52" s="588"/>
      <c r="B52" s="590"/>
      <c r="C52" s="590">
        <v>2820</v>
      </c>
      <c r="D52" s="574" t="s">
        <v>541</v>
      </c>
      <c r="E52" s="574">
        <f>E53</f>
        <v>15300</v>
      </c>
      <c r="F52" s="574">
        <f>F53</f>
        <v>15300</v>
      </c>
      <c r="G52" s="593"/>
      <c r="H52" s="568">
        <f>(F52/E52)*100</f>
        <v>100</v>
      </c>
    </row>
    <row r="53" spans="1:8" ht="13.5">
      <c r="A53" s="588"/>
      <c r="B53" s="590"/>
      <c r="C53" s="590"/>
      <c r="D53" s="574" t="s">
        <v>544</v>
      </c>
      <c r="E53" s="574">
        <v>15300</v>
      </c>
      <c r="F53" s="574">
        <v>15300</v>
      </c>
      <c r="G53" s="593"/>
      <c r="H53" s="568">
        <f>(F53/E53)*100</f>
        <v>100</v>
      </c>
    </row>
    <row r="54" spans="1:8" ht="13.5">
      <c r="A54" s="576" t="s">
        <v>29</v>
      </c>
      <c r="B54" s="606"/>
      <c r="C54" s="606"/>
      <c r="D54" s="578" t="s">
        <v>545</v>
      </c>
      <c r="E54" s="579">
        <f>SUM(E55)</f>
        <v>15000</v>
      </c>
      <c r="F54" s="602">
        <f>SUM(F55)</f>
        <v>15000</v>
      </c>
      <c r="G54" s="593"/>
      <c r="H54" s="562">
        <f>(F54/E54)*100</f>
        <v>100</v>
      </c>
    </row>
    <row r="55" spans="1:8" ht="13.5">
      <c r="A55" s="607"/>
      <c r="B55" s="565">
        <v>90011</v>
      </c>
      <c r="C55" s="565"/>
      <c r="D55" s="583" t="s">
        <v>546</v>
      </c>
      <c r="E55" s="583">
        <v>15000</v>
      </c>
      <c r="F55" s="608">
        <f>SUM(E55)</f>
        <v>15000</v>
      </c>
      <c r="G55" s="609"/>
      <c r="H55" s="568">
        <f>(F55/E55)*100</f>
        <v>100</v>
      </c>
    </row>
    <row r="56" spans="1:8" ht="34.5">
      <c r="A56" s="607"/>
      <c r="B56" s="610"/>
      <c r="C56" s="610">
        <v>2450</v>
      </c>
      <c r="D56" s="611" t="s">
        <v>547</v>
      </c>
      <c r="E56" s="611">
        <v>15000</v>
      </c>
      <c r="F56" s="611">
        <v>15000</v>
      </c>
      <c r="G56" s="593"/>
      <c r="H56" s="568">
        <f>(F56/E56)*100</f>
        <v>100</v>
      </c>
    </row>
    <row r="57" spans="1:8" ht="23.25">
      <c r="A57" s="607"/>
      <c r="B57" s="610"/>
      <c r="C57" s="610"/>
      <c r="D57" s="611" t="s">
        <v>548</v>
      </c>
      <c r="E57" s="611">
        <v>15000</v>
      </c>
      <c r="F57" s="611">
        <v>15000</v>
      </c>
      <c r="G57" s="593"/>
      <c r="H57" s="568">
        <f>(F57/E57)*100</f>
        <v>100</v>
      </c>
    </row>
    <row r="58" spans="1:8" ht="13.5">
      <c r="A58" s="612"/>
      <c r="B58" s="613"/>
      <c r="C58" s="613"/>
      <c r="D58" s="614"/>
      <c r="E58" s="614"/>
      <c r="F58" s="614"/>
      <c r="G58" s="597"/>
      <c r="H58" s="598"/>
    </row>
    <row r="59" spans="1:8" ht="13.5">
      <c r="A59" s="612"/>
      <c r="B59" s="613"/>
      <c r="C59" s="613"/>
      <c r="D59" s="614"/>
      <c r="E59" s="614"/>
      <c r="F59" s="614"/>
      <c r="G59" s="597"/>
      <c r="H59" s="598"/>
    </row>
    <row r="60" spans="1:8" ht="13.5">
      <c r="A60" s="612"/>
      <c r="B60" s="613"/>
      <c r="C60" s="613"/>
      <c r="D60" s="614"/>
      <c r="E60" s="614"/>
      <c r="F60" s="614"/>
      <c r="G60" s="597"/>
      <c r="H60" s="598"/>
    </row>
    <row r="61" spans="1:8" ht="13.5">
      <c r="A61" s="612"/>
      <c r="B61" s="613"/>
      <c r="C61" s="613"/>
      <c r="D61" s="614"/>
      <c r="E61" s="614"/>
      <c r="F61" s="614"/>
      <c r="G61" s="597"/>
      <c r="H61" s="598"/>
    </row>
    <row r="62" spans="1:8" ht="13.5">
      <c r="A62" s="612"/>
      <c r="B62" s="613"/>
      <c r="C62" s="613"/>
      <c r="D62" s="614"/>
      <c r="E62" s="614"/>
      <c r="F62" s="614"/>
      <c r="G62" s="597"/>
      <c r="H62" s="598"/>
    </row>
    <row r="63" spans="1:8" ht="13.5">
      <c r="A63" s="612"/>
      <c r="B63" s="613"/>
      <c r="C63" s="613"/>
      <c r="D63" s="614"/>
      <c r="E63" s="614"/>
      <c r="F63" s="614"/>
      <c r="G63" s="597"/>
      <c r="H63" s="598"/>
    </row>
    <row r="64" spans="1:8" ht="13.5">
      <c r="A64" s="612"/>
      <c r="B64" s="613"/>
      <c r="C64" s="613"/>
      <c r="D64" s="614"/>
      <c r="E64" s="614"/>
      <c r="F64" s="614"/>
      <c r="G64" s="597"/>
      <c r="H64" s="598"/>
    </row>
    <row r="65" spans="1:8" ht="13.5">
      <c r="A65" s="612"/>
      <c r="B65" s="613"/>
      <c r="C65" s="613"/>
      <c r="D65" s="614"/>
      <c r="E65" s="614"/>
      <c r="F65" s="614"/>
      <c r="G65" s="597"/>
      <c r="H65" s="598"/>
    </row>
    <row r="66" spans="1:8" ht="13.5">
      <c r="A66" s="612"/>
      <c r="B66" s="613"/>
      <c r="C66" s="613"/>
      <c r="D66" s="614"/>
      <c r="E66" s="614"/>
      <c r="F66" s="614"/>
      <c r="G66" s="597"/>
      <c r="H66" s="598"/>
    </row>
    <row r="67" spans="1:8" ht="13.5">
      <c r="A67" s="612"/>
      <c r="B67" s="613"/>
      <c r="C67" s="613"/>
      <c r="D67" s="614"/>
      <c r="E67" s="614"/>
      <c r="F67" s="614"/>
      <c r="G67" s="597"/>
      <c r="H67" s="598"/>
    </row>
    <row r="68" spans="1:8" ht="13.5">
      <c r="A68" s="612"/>
      <c r="B68" s="613"/>
      <c r="C68" s="613"/>
      <c r="D68" s="614"/>
      <c r="E68" s="614"/>
      <c r="F68" s="614"/>
      <c r="G68" s="597"/>
      <c r="H68" s="599" t="s">
        <v>537</v>
      </c>
    </row>
    <row r="69" spans="1:8" ht="13.5">
      <c r="A69" s="576" t="s">
        <v>30</v>
      </c>
      <c r="B69" s="615"/>
      <c r="C69" s="615"/>
      <c r="D69" s="578" t="s">
        <v>200</v>
      </c>
      <c r="E69" s="579">
        <f>SUM(E70+E74)</f>
        <v>88800</v>
      </c>
      <c r="F69" s="602">
        <f>SUM(F70+F74)</f>
        <v>88679</v>
      </c>
      <c r="G69" s="580"/>
      <c r="H69" s="562">
        <f>(F69/E69)*100</f>
        <v>99.86373873873873</v>
      </c>
    </row>
    <row r="70" spans="1:8" ht="13.5">
      <c r="A70" s="588"/>
      <c r="B70" s="589">
        <v>92120</v>
      </c>
      <c r="C70" s="589"/>
      <c r="D70" s="592" t="s">
        <v>202</v>
      </c>
      <c r="E70" s="592">
        <f>E71</f>
        <v>60000</v>
      </c>
      <c r="F70" s="592">
        <f>F71</f>
        <v>60000</v>
      </c>
      <c r="G70" s="593"/>
      <c r="H70" s="568">
        <f>(F70/E70)*100</f>
        <v>100</v>
      </c>
    </row>
    <row r="71" spans="1:8" ht="60" customHeight="1">
      <c r="A71" s="588"/>
      <c r="B71" s="590"/>
      <c r="C71" s="590">
        <v>2720</v>
      </c>
      <c r="D71" s="574" t="s">
        <v>549</v>
      </c>
      <c r="E71" s="574">
        <v>60000</v>
      </c>
      <c r="F71" s="574">
        <f>SUM(F72+F73)</f>
        <v>60000</v>
      </c>
      <c r="G71" s="593"/>
      <c r="H71" s="616">
        <f>(F71/E71)*100</f>
        <v>100</v>
      </c>
    </row>
    <row r="72" spans="1:8" ht="13.5">
      <c r="A72" s="588"/>
      <c r="B72" s="590"/>
      <c r="C72" s="590"/>
      <c r="D72" s="574" t="s">
        <v>550</v>
      </c>
      <c r="E72" s="574">
        <v>10000</v>
      </c>
      <c r="F72" s="574">
        <v>10000</v>
      </c>
      <c r="G72" s="593"/>
      <c r="H72" s="616">
        <f>(F72/E72)*100</f>
        <v>100</v>
      </c>
    </row>
    <row r="73" spans="1:8" ht="13.5">
      <c r="A73" s="588"/>
      <c r="B73" s="590"/>
      <c r="C73" s="590"/>
      <c r="D73" s="574" t="s">
        <v>551</v>
      </c>
      <c r="E73" s="617">
        <v>50000</v>
      </c>
      <c r="F73" s="574">
        <v>50000</v>
      </c>
      <c r="G73" s="593"/>
      <c r="H73" s="616">
        <f>(F73/E73)*100</f>
        <v>100</v>
      </c>
    </row>
    <row r="74" spans="1:8" ht="13.5">
      <c r="A74" s="588"/>
      <c r="B74" s="589">
        <v>92195</v>
      </c>
      <c r="C74" s="590"/>
      <c r="D74" s="592" t="s">
        <v>42</v>
      </c>
      <c r="E74" s="592">
        <f>SUM(E75)</f>
        <v>28800</v>
      </c>
      <c r="F74" s="618">
        <v>28679</v>
      </c>
      <c r="G74" s="593"/>
      <c r="H74" s="568">
        <v>99.9</v>
      </c>
    </row>
    <row r="75" spans="1:8" ht="34.5">
      <c r="A75" s="588"/>
      <c r="B75" s="590"/>
      <c r="C75" s="590">
        <v>2820</v>
      </c>
      <c r="D75" s="574" t="s">
        <v>534</v>
      </c>
      <c r="E75" s="574">
        <f>SUM(E76+E77+E78)</f>
        <v>28800</v>
      </c>
      <c r="F75" s="574">
        <f>SUM(F76+F77+F78)</f>
        <v>28679</v>
      </c>
      <c r="G75" s="593"/>
      <c r="H75" s="616">
        <f>(F75/E75)*100</f>
        <v>99.57986111111111</v>
      </c>
    </row>
    <row r="76" spans="1:8" ht="13.5">
      <c r="A76" s="588"/>
      <c r="B76" s="590"/>
      <c r="C76" s="590"/>
      <c r="D76" s="574" t="s">
        <v>552</v>
      </c>
      <c r="E76" s="574">
        <v>3000</v>
      </c>
      <c r="F76" s="574">
        <v>3000</v>
      </c>
      <c r="G76" s="593"/>
      <c r="H76" s="616">
        <f>(F76/E76)*100</f>
        <v>100</v>
      </c>
    </row>
    <row r="77" spans="1:8" ht="13.5">
      <c r="A77" s="588"/>
      <c r="B77" s="590"/>
      <c r="C77" s="590"/>
      <c r="D77" s="574" t="s">
        <v>553</v>
      </c>
      <c r="E77" s="574">
        <v>15300</v>
      </c>
      <c r="F77" s="574">
        <v>15300</v>
      </c>
      <c r="G77" s="593"/>
      <c r="H77" s="616">
        <f>(F77/E77)*100</f>
        <v>100</v>
      </c>
    </row>
    <row r="78" spans="1:8" ht="13.5">
      <c r="A78" s="588"/>
      <c r="B78" s="590"/>
      <c r="C78" s="590"/>
      <c r="D78" s="574" t="s">
        <v>554</v>
      </c>
      <c r="E78" s="574">
        <v>10500</v>
      </c>
      <c r="F78" s="574">
        <v>10379</v>
      </c>
      <c r="G78" s="593"/>
      <c r="H78" s="616">
        <f>(F78/E78)*100</f>
        <v>98.84761904761905</v>
      </c>
    </row>
    <row r="79" spans="1:8" ht="13.5">
      <c r="A79" s="576" t="s">
        <v>31</v>
      </c>
      <c r="B79" s="577"/>
      <c r="C79" s="577"/>
      <c r="D79" s="578" t="s">
        <v>555</v>
      </c>
      <c r="E79" s="579">
        <f>SUM(E80+E91)</f>
        <v>301800</v>
      </c>
      <c r="F79" s="602">
        <f>SUM(F80+F91)</f>
        <v>294462</v>
      </c>
      <c r="G79" s="580"/>
      <c r="H79" s="562">
        <f>(F79/E79)*100</f>
        <v>97.56858846918489</v>
      </c>
    </row>
    <row r="80" spans="1:8" ht="13.5">
      <c r="A80" s="588"/>
      <c r="B80" s="589">
        <v>92605</v>
      </c>
      <c r="C80" s="590"/>
      <c r="D80" s="592" t="s">
        <v>556</v>
      </c>
      <c r="E80" s="592">
        <f>E81</f>
        <v>299100</v>
      </c>
      <c r="F80" s="592">
        <f>F81</f>
        <v>291762</v>
      </c>
      <c r="G80" s="593"/>
      <c r="H80" s="568">
        <f>(F80/E80)*100</f>
        <v>97.54663991975929</v>
      </c>
    </row>
    <row r="81" spans="1:8" ht="34.5">
      <c r="A81" s="588"/>
      <c r="B81" s="590"/>
      <c r="C81" s="590">
        <v>2820</v>
      </c>
      <c r="D81" s="574" t="s">
        <v>541</v>
      </c>
      <c r="E81" s="574">
        <f>SUM(E82:E90)+7338</f>
        <v>299100</v>
      </c>
      <c r="F81" s="574">
        <v>291762</v>
      </c>
      <c r="G81" s="593"/>
      <c r="H81" s="616">
        <f>(F81/E81)*100</f>
        <v>97.54663991975929</v>
      </c>
    </row>
    <row r="82" spans="1:8" ht="13.5">
      <c r="A82" s="588"/>
      <c r="B82" s="590"/>
      <c r="C82" s="590"/>
      <c r="D82" s="574" t="s">
        <v>557</v>
      </c>
      <c r="E82" s="574">
        <v>210000</v>
      </c>
      <c r="F82" s="574">
        <v>210000</v>
      </c>
      <c r="G82" s="593"/>
      <c r="H82" s="616">
        <f>(F82/E82)*100</f>
        <v>100</v>
      </c>
    </row>
    <row r="83" spans="1:8" ht="13.5">
      <c r="A83" s="588"/>
      <c r="B83" s="590"/>
      <c r="C83" s="590"/>
      <c r="D83" s="574" t="s">
        <v>558</v>
      </c>
      <c r="E83" s="574">
        <v>10000</v>
      </c>
      <c r="F83" s="574">
        <v>10000</v>
      </c>
      <c r="G83" s="593"/>
      <c r="H83" s="616">
        <f>(F83/E83)*100</f>
        <v>100</v>
      </c>
    </row>
    <row r="84" spans="1:8" ht="13.5">
      <c r="A84" s="588"/>
      <c r="B84" s="590"/>
      <c r="C84" s="590"/>
      <c r="D84" s="574" t="s">
        <v>559</v>
      </c>
      <c r="E84" s="574">
        <v>13122</v>
      </c>
      <c r="F84" s="574">
        <v>13122</v>
      </c>
      <c r="G84" s="593"/>
      <c r="H84" s="616">
        <f>(F84/E84)*100</f>
        <v>100</v>
      </c>
    </row>
    <row r="85" spans="1:10" ht="13.5">
      <c r="A85" s="588"/>
      <c r="B85" s="590"/>
      <c r="C85" s="590"/>
      <c r="D85" s="574" t="s">
        <v>560</v>
      </c>
      <c r="E85" s="574">
        <v>9500</v>
      </c>
      <c r="F85" s="574">
        <v>9500</v>
      </c>
      <c r="G85" s="593"/>
      <c r="H85" s="616">
        <f>(F85/E85)*100</f>
        <v>100</v>
      </c>
      <c r="J85" s="619"/>
    </row>
    <row r="86" spans="1:8" ht="13.5">
      <c r="A86" s="588"/>
      <c r="B86" s="590"/>
      <c r="C86" s="590"/>
      <c r="D86" s="574" t="s">
        <v>561</v>
      </c>
      <c r="E86" s="574">
        <v>11440</v>
      </c>
      <c r="F86" s="574">
        <v>11440</v>
      </c>
      <c r="G86" s="593"/>
      <c r="H86" s="616">
        <f>(F86/E86)*100</f>
        <v>100</v>
      </c>
    </row>
    <row r="87" spans="1:8" ht="13.5">
      <c r="A87" s="588"/>
      <c r="B87" s="590"/>
      <c r="C87" s="590"/>
      <c r="D87" s="574" t="s">
        <v>562</v>
      </c>
      <c r="E87" s="574">
        <v>10000</v>
      </c>
      <c r="F87" s="574">
        <v>10000</v>
      </c>
      <c r="G87" s="593"/>
      <c r="H87" s="616">
        <f>(F87/E87)*100</f>
        <v>100</v>
      </c>
    </row>
    <row r="88" spans="1:8" ht="13.5">
      <c r="A88" s="588"/>
      <c r="B88" s="590"/>
      <c r="C88" s="590"/>
      <c r="D88" s="574" t="s">
        <v>563</v>
      </c>
      <c r="E88" s="574">
        <v>19400</v>
      </c>
      <c r="F88" s="574">
        <v>19400</v>
      </c>
      <c r="G88" s="593"/>
      <c r="H88" s="616">
        <f>(F88/E88)*100</f>
        <v>100</v>
      </c>
    </row>
    <row r="89" spans="1:8" ht="13.5">
      <c r="A89" s="588"/>
      <c r="B89" s="590"/>
      <c r="C89" s="590"/>
      <c r="D89" s="574" t="s">
        <v>564</v>
      </c>
      <c r="E89" s="574">
        <v>4100</v>
      </c>
      <c r="F89" s="574">
        <v>4100</v>
      </c>
      <c r="G89" s="593"/>
      <c r="H89" s="616">
        <f>(F89/E89)*100</f>
        <v>100</v>
      </c>
    </row>
    <row r="90" spans="1:8" ht="13.5">
      <c r="A90" s="588"/>
      <c r="B90" s="590"/>
      <c r="C90" s="590"/>
      <c r="D90" s="574" t="s">
        <v>565</v>
      </c>
      <c r="E90" s="574">
        <v>4200</v>
      </c>
      <c r="F90" s="574">
        <v>4200</v>
      </c>
      <c r="G90" s="593"/>
      <c r="H90" s="616">
        <f>(F90/E90)*100</f>
        <v>100</v>
      </c>
    </row>
    <row r="91" spans="1:8" ht="13.5">
      <c r="A91" s="588"/>
      <c r="B91" s="589">
        <v>92695</v>
      </c>
      <c r="C91" s="590"/>
      <c r="D91" s="592" t="s">
        <v>42</v>
      </c>
      <c r="E91" s="592">
        <v>2700</v>
      </c>
      <c r="F91" s="618">
        <v>2700</v>
      </c>
      <c r="G91" s="593"/>
      <c r="H91" s="568">
        <f>(F91/E91)*100</f>
        <v>100</v>
      </c>
    </row>
    <row r="92" spans="1:8" ht="34.5">
      <c r="A92" s="588"/>
      <c r="B92" s="589"/>
      <c r="C92" s="590">
        <v>2320</v>
      </c>
      <c r="D92" s="620" t="s">
        <v>566</v>
      </c>
      <c r="E92" s="574">
        <v>2700</v>
      </c>
      <c r="F92" s="574">
        <v>2700</v>
      </c>
      <c r="G92" s="593"/>
      <c r="H92" s="616">
        <f>(F92/E92)*100</f>
        <v>100</v>
      </c>
    </row>
    <row r="93" spans="1:8" ht="13.5">
      <c r="A93" s="588"/>
      <c r="B93" s="590"/>
      <c r="C93" s="590"/>
      <c r="D93" s="574" t="s">
        <v>567</v>
      </c>
      <c r="E93" s="574">
        <v>2700</v>
      </c>
      <c r="F93" s="574">
        <v>2700</v>
      </c>
      <c r="G93" s="593"/>
      <c r="H93" s="616">
        <f>(F93/E93)*100</f>
        <v>100</v>
      </c>
    </row>
    <row r="94" spans="1:256" s="625" customFormat="1" ht="16.5">
      <c r="A94" s="621" t="s">
        <v>32</v>
      </c>
      <c r="B94" s="621"/>
      <c r="C94" s="621"/>
      <c r="D94" s="621"/>
      <c r="E94" s="622">
        <f>SUM(E79+E69+E54+E50+E46+E43+E23+E15+E8)</f>
        <v>935427</v>
      </c>
      <c r="F94" s="622">
        <f>SUM(F79+F69+F54+F50+F46+F43+F23+F15+F8)</f>
        <v>884386</v>
      </c>
      <c r="G94" s="623"/>
      <c r="H94" s="624">
        <f>(F94/E94)*100</f>
        <v>94.54356138961137</v>
      </c>
      <c r="IU94" s="626"/>
      <c r="IV94" s="626"/>
    </row>
  </sheetData>
  <mergeCells count="5">
    <mergeCell ref="E1:H1"/>
    <mergeCell ref="A2:H2"/>
    <mergeCell ref="A3:H3"/>
    <mergeCell ref="A4:H4"/>
    <mergeCell ref="A94:D94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90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Zofia Werbolewska</cp:lastModifiedBy>
  <cp:lastPrinted>2009-03-31T09:47:41Z</cp:lastPrinted>
  <dcterms:created xsi:type="dcterms:W3CDTF">1998-12-09T13:02:10Z</dcterms:created>
  <dcterms:modified xsi:type="dcterms:W3CDTF">2009-03-17T07:53:03Z</dcterms:modified>
  <cp:category/>
  <cp:version/>
  <cp:contentType/>
  <cp:contentStatus/>
  <cp:revision>214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</Properties>
</file>