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firstSheet="1" activeTab="5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 10" sheetId="10" r:id="rId10"/>
    <sheet name="zał 11" sheetId="11" r:id="rId11"/>
    <sheet name="zał 12 " sheetId="12" r:id="rId12"/>
    <sheet name="zał 13" sheetId="13" r:id="rId13"/>
    <sheet name="zał 14" sheetId="14" r:id="rId14"/>
    <sheet name="zał 15" sheetId="15" r:id="rId15"/>
    <sheet name="zał 16" sheetId="16" r:id="rId16"/>
    <sheet name="zał 17" sheetId="17" r:id="rId17"/>
    <sheet name="zał 18" sheetId="18" r:id="rId18"/>
    <sheet name="zał 19" sheetId="19" r:id="rId19"/>
    <sheet name="zał 20" sheetId="20" r:id="rId20"/>
    <sheet name="zał 21" sheetId="21" r:id="rId21"/>
    <sheet name="zał 22" sheetId="22" r:id="rId22"/>
    <sheet name="zał 23" sheetId="23" r:id="rId23"/>
    <sheet name="zał 24" sheetId="24" r:id="rId24"/>
    <sheet name="zał 25" sheetId="25" r:id="rId25"/>
    <sheet name="zał 26" sheetId="26" r:id="rId26"/>
  </sheets>
  <externalReferences>
    <externalReference r:id="rId29"/>
  </externalReferences>
  <definedNames>
    <definedName name="Excel_BuiltIn_Print_Area_1_1">#REF!</definedName>
    <definedName name="Excel_BuiltIn_Print_Area_10_1">"$#ODWOŁANIE.$B$3:$D$13"</definedName>
    <definedName name="Excel_BuiltIn_Print_Area_11_1">"$#ODWOŁANIE.$A$3:$D$13"</definedName>
    <definedName name="Excel_BuiltIn_Print_Area_11_1_1">"$#ODWOŁANIE.$B$3:$E$6"</definedName>
    <definedName name="Excel_BuiltIn_Print_Area_11_1_1_1">"$#ODWOŁANIE.$B$3:$D$3"</definedName>
    <definedName name="Excel_BuiltIn_Print_Area_12">"$#ODWOŁANIE.$B$3:$D$4"</definedName>
    <definedName name="Excel_BuiltIn_Print_Area_13_1">"$#ODWOŁANIE.$B$3:$D$6"</definedName>
    <definedName name="Excel_BuiltIn_Print_Area_14_1">"$#ODWOŁANIE.$B$3:$D$13"</definedName>
    <definedName name="Excel_BuiltIn_Print_Area_15_1">'zał 9'!$A$1:$P$68</definedName>
    <definedName name="Excel_BuiltIn_Print_Area_15_1_1">'zał 9'!$A$1:$P$68</definedName>
    <definedName name="Excel_BuiltIn_Print_Area_17_1_1">"$#ODWOŁANIE.$B$3:$D$13"</definedName>
    <definedName name="Excel_BuiltIn_Print_Area_18_1">#REF!</definedName>
    <definedName name="Excel_BuiltIn_Print_Area_18_1_1">"$#ODWOŁANIE.$B$3:$D$267"</definedName>
    <definedName name="Excel_BuiltIn_Print_Area_21_1_1">'zał 16'!$A$1:$S$49</definedName>
    <definedName name="Excel_BuiltIn_Print_Area_22">'zał 23'!$A$1:$C$45</definedName>
    <definedName name="Excel_BuiltIn_Print_Area_29" localSheetId="11">#REF!</definedName>
    <definedName name="Excel_BuiltIn_Print_Area_29">#REF!</definedName>
    <definedName name="Excel_BuiltIn_Print_Area_3">#REF!</definedName>
    <definedName name="Excel_BuiltIn_Print_Area_3_1">"$#ODWOŁANIE.$B$3:$D$5"</definedName>
    <definedName name="Excel_BuiltIn_Print_Area_33_1" localSheetId="11">#REF!</definedName>
    <definedName name="Excel_BuiltIn_Print_Area_33_1">#REF!</definedName>
    <definedName name="Excel_BuiltIn_Print_Area_33_1_1">#REF!</definedName>
    <definedName name="Excel_BuiltIn_Print_Area_6_1">'zał 4'!$A$1:$P$427</definedName>
    <definedName name="Excel_BuiltIn_Print_Area_6_1_8">#REF!</definedName>
    <definedName name="Excel_BuiltIn_Print_Area_6_1_9">#REF!</definedName>
    <definedName name="Excel_BuiltIn_Print_Area_7_1">'zał 5'!$A$1:$P$91</definedName>
    <definedName name="Excel_BuiltIn_Print_Area_8_1">"$#ODWOŁANIE.$B$3:$D$274"</definedName>
    <definedName name="_xlnm.Print_Area" localSheetId="0">'zał 1'!$A$1:$K$256</definedName>
    <definedName name="_xlnm.Print_Area" localSheetId="9">'zał 10'!$A$1:$S$50</definedName>
    <definedName name="_xlnm.Print_Area" localSheetId="10">'zał 11'!$A$1:$S$55</definedName>
    <definedName name="_xlnm.Print_Area" localSheetId="14">'zał 15'!$A$1:$IR$45</definedName>
    <definedName name="_xlnm.Print_Area" localSheetId="15">'zał 16'!$A$1:$S$52</definedName>
    <definedName name="_xlnm.Print_Area" localSheetId="16">'zał 17'!$A$1:$S$25</definedName>
    <definedName name="_xlnm.Print_Area" localSheetId="1">'zał 2'!$A$1:$K$41</definedName>
    <definedName name="_xlnm.Print_Area" localSheetId="22">'zał 23'!$A$1:$L$45</definedName>
    <definedName name="_xlnm.Print_Area" localSheetId="3">'zał 4'!$A$1:$S$522</definedName>
    <definedName name="_xlnm.Print_Area" localSheetId="4">'zał 5'!$A$1:$S$103</definedName>
    <definedName name="_xlnm.Print_Area" localSheetId="5">'zał 6'!$A$1:$I$55</definedName>
    <definedName name="_xlnm.Print_Area" localSheetId="6">'zał 7'!$A$1:$G$87</definedName>
    <definedName name="_xlnm.Print_Area" localSheetId="7">'zał 8'!$A$1:$G$100</definedName>
    <definedName name="_xlnm.Print_Area" localSheetId="8">'zał 9'!$A$1:$S$71</definedName>
  </definedNames>
  <calcPr fullCalcOnLoad="1"/>
</workbook>
</file>

<file path=xl/sharedStrings.xml><?xml version="1.0" encoding="utf-8"?>
<sst xmlns="http://schemas.openxmlformats.org/spreadsheetml/2006/main" count="2982" uniqueCount="755">
  <si>
    <t xml:space="preserve">Dochody budżetu Gminy Barlinek </t>
  </si>
  <si>
    <t xml:space="preserve">Plan </t>
  </si>
  <si>
    <t>Dochody ogółem</t>
  </si>
  <si>
    <t>z tego:</t>
  </si>
  <si>
    <t>Dochody
bieżące</t>
  </si>
  <si>
    <t>Dochody
majątkowe</t>
  </si>
  <si>
    <t>Dział</t>
  </si>
  <si>
    <t>Rozdział</t>
  </si>
  <si>
    <t>§</t>
  </si>
  <si>
    <t>Źródła dochodów</t>
  </si>
  <si>
    <t>% Wyk.</t>
  </si>
  <si>
    <t xml:space="preserve">wydatki na programy finansowane z udziałem środków o których mowa w art.. 5 ust. 1 pkt. 2 i 3 </t>
  </si>
  <si>
    <t>1</t>
  </si>
  <si>
    <t>010</t>
  </si>
  <si>
    <t>Rolnictwo i łowiectwo</t>
  </si>
  <si>
    <t>01095</t>
  </si>
  <si>
    <t>Pozostała działalność</t>
  </si>
  <si>
    <t>0750</t>
  </si>
  <si>
    <r>
      <t xml:space="preserve">Dochody z najmu i dzierżawy składników majątkowych Skarbu Państwa,  j.s.t.  </t>
    </r>
    <r>
      <rPr>
        <sz val="13"/>
        <color indexed="8"/>
        <rFont val="Times New Roman"/>
        <family val="1"/>
      </rPr>
      <t xml:space="preserve"> lub innych jednostek zaliczanych do sektora finansów publicznych oraz innych umów o podobnym charakterze</t>
    </r>
  </si>
  <si>
    <t>Dotacje celowe otrzymane z budżetu państwa na realizację zadań bieżących z zakresu administracji rządowej oraz innych zadań zleconych gminie (związkom gmin) ustawami</t>
  </si>
  <si>
    <t>400</t>
  </si>
  <si>
    <t>Wytwarzanie i zaopatrzenie w energię elektryczną, gaz i wodę</t>
  </si>
  <si>
    <t>40002</t>
  </si>
  <si>
    <t>Dostarczanie wody</t>
  </si>
  <si>
    <t>0830</t>
  </si>
  <si>
    <t>Wpływy z usług</t>
  </si>
  <si>
    <t>Transport  i  łączność</t>
  </si>
  <si>
    <t>Drogi publiczne gminne</t>
  </si>
  <si>
    <t>0570</t>
  </si>
  <si>
    <t>Grzywny, mandaty i inne kary od osób fizycznych</t>
  </si>
  <si>
    <t>0970</t>
  </si>
  <si>
    <t>Wpływy z różnych dochodów</t>
  </si>
  <si>
    <t>6207</t>
  </si>
  <si>
    <t xml:space="preserve">Dotacje celowe w ramach programów finansowanych z udziałem środków europejskich oraz środków, o których mowa w art. 5 ust. 1 pkt 3 oraz ust. 3 pkt 5 i 6 ustawy, lub płatności w ramach budżetu środków europejskich
</t>
  </si>
  <si>
    <r>
      <t>Gospodarka</t>
    </r>
    <r>
      <rPr>
        <b/>
        <sz val="15"/>
        <rFont val="Times New Roman"/>
        <family val="1"/>
      </rPr>
      <t xml:space="preserve">  mieszkaniowa</t>
    </r>
  </si>
  <si>
    <t>70004</t>
  </si>
  <si>
    <t>Różne jednostki obsługi gospodarki mieszkaniowej</t>
  </si>
  <si>
    <t>0920</t>
  </si>
  <si>
    <t xml:space="preserve"> Pozostałe odsetki</t>
  </si>
  <si>
    <t>Gospodarka gruntami i nieruchomościami</t>
  </si>
  <si>
    <t>0470</t>
  </si>
  <si>
    <t xml:space="preserve"> Wpływy z opłat za zarząd, użytkowanie i użytkowanie wieczyste nieruchomości</t>
  </si>
  <si>
    <t>0690</t>
  </si>
  <si>
    <t>Wpływy z różnych opłat</t>
  </si>
  <si>
    <t xml:space="preserve">Dochody z najmu i dzierżawy składników majątkowych Skarbu Państwa,  j.s.t lub innych jednostek zaliczanych do sektora finansów publicznych oraz innych umów o podobnym charakterze </t>
  </si>
  <si>
    <t>0760</t>
  </si>
  <si>
    <t xml:space="preserve">Wpływy z tytułu przekształcenia prawa użytkowania wieczystego przysługującego osobom fizycznym w prawo własności </t>
  </si>
  <si>
    <t>0770</t>
  </si>
  <si>
    <t>Wpływy z tytułu odpłatnego nabycia prawa własności oraz prawa użytkowania wieczystego nieruchomości</t>
  </si>
  <si>
    <t xml:space="preserve">0920 </t>
  </si>
  <si>
    <t>Pozostałe odsetki</t>
  </si>
  <si>
    <t xml:space="preserve">Działalność usługowa </t>
  </si>
  <si>
    <t>Plany zagospodarowania przestrzennego</t>
  </si>
  <si>
    <t>Cmentarze</t>
  </si>
  <si>
    <t>2020</t>
  </si>
  <si>
    <t>Dotacje celowe otrzymane z budżetu państwa na zadania  bieżące realizowane przez gminę na podstawie porozumień z organami administracji rządowej</t>
  </si>
  <si>
    <t>Administracja  publiczna</t>
  </si>
  <si>
    <t>Urzędy Wojewódzkie</t>
  </si>
  <si>
    <t>2010</t>
  </si>
  <si>
    <r>
      <t xml:space="preserve">Dochody jednostek samorządu terytorialnego związane z realizacją zadań </t>
    </r>
    <r>
      <rPr>
        <sz val="13"/>
        <color indexed="8"/>
        <rFont val="Times New Roman"/>
        <family val="1"/>
      </rPr>
      <t>z zakresu administracji rządowej oraz innych zadań zleconych ustawami</t>
    </r>
  </si>
  <si>
    <t>Urzędy gmin (miast i miast na prawach powiatu)</t>
  </si>
  <si>
    <t xml:space="preserve">Grzywny, mandaty i inne kary pieniężne od osób fizycznych  </t>
  </si>
  <si>
    <t xml:space="preserve">0830 </t>
  </si>
  <si>
    <t xml:space="preserve">
</t>
  </si>
  <si>
    <t>751</t>
  </si>
  <si>
    <t xml:space="preserve">Urzędy naczelnych organów władzy 
państwowej, kontroli i ochrony prawa oraz sądownictwa  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</si>
  <si>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</si>
  <si>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</si>
  <si>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</si>
  <si>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</si>
  <si>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75412</t>
  </si>
  <si>
    <t>Ochotnicze straże pożarne</t>
  </si>
  <si>
    <t xml:space="preserve">
756</t>
  </si>
  <si>
    <t xml:space="preserve">Dochody  od  osób  prawnych, od osób  fizycznych i  od  innych  jednostek  nieposiadających  osobowości  prawnej  oraz  wydatki  związane  z  ich  poborem   </t>
  </si>
  <si>
    <t>Wpływy z podatku dochodowego od osób fizycznych</t>
  </si>
  <si>
    <t>0350</t>
  </si>
  <si>
    <t>Podatek od działalności gospodarczej osób fizycznych,  opłacany  w formie karty podatkowej</t>
  </si>
  <si>
    <t>0910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</si>
  <si>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</si>
  <si>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</si>
  <si>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</si>
  <si>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</si>
  <si>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</si>
  <si>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</si>
  <si>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</si>
  <si>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 xml:space="preserve">Podatek leśny </t>
  </si>
  <si>
    <t>0340</t>
  </si>
  <si>
    <t>Podatek od środków transportowych</t>
  </si>
  <si>
    <t>0490</t>
  </si>
  <si>
    <t xml:space="preserve">Wpływy z innych lokalnych opłat pobieranych przez jednostki samorządu terytorialnego na podstawie odrębnych ustaw </t>
  </si>
  <si>
    <t>0500</t>
  </si>
  <si>
    <t>Podatek od czynności cywilnoprawnych</t>
  </si>
  <si>
    <t>Rekompensaty utraconych dochodów w podatkach i opłatach lokalnych</t>
  </si>
  <si>
    <t xml:space="preserve">Wpływy z podatku rolnego, podatku leśnego, podatku od spadków i darowizn, podatku od czynności cywilnoprawnych oraz podatków i opłat lokalnych od osób fizycznych </t>
  </si>
  <si>
    <t>0360</t>
  </si>
  <si>
    <t>Podatek od spadków i darowizn</t>
  </si>
  <si>
    <t>0370</t>
  </si>
  <si>
    <t>Opłata od posiadania psów</t>
  </si>
  <si>
    <t>0430</t>
  </si>
  <si>
    <t xml:space="preserve">Wpływy z opłaty targowej </t>
  </si>
  <si>
    <t xml:space="preserve">Wpływy z innych opłat stanowiących dochody j.s.t. na podstawie ustaw 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</si>
  <si>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</si>
  <si>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</si>
  <si>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</si>
  <si>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</si>
  <si>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</si>
  <si>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</si>
  <si>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Wpływy z innych lokalnych opłat pobieranych przez j.s.t. na podstawie odrębnych ustaw</t>
  </si>
  <si>
    <t>0590</t>
  </si>
  <si>
    <t>Wpływy z opłat za koncesje</t>
  </si>
  <si>
    <t xml:space="preserve">Wpływy z różnych opłat </t>
  </si>
  <si>
    <t>Wpływy z różnych rozliczeń</t>
  </si>
  <si>
    <t xml:space="preserve">Wpływy z różnych dochodów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</si>
  <si>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</si>
  <si>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</si>
  <si>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</si>
  <si>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</si>
  <si>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</si>
  <si>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Dywidendy</t>
  </si>
  <si>
    <t>0740</t>
  </si>
  <si>
    <t xml:space="preserve">Wpływy z dywidend </t>
  </si>
  <si>
    <t>Różne  rozliczenia</t>
  </si>
  <si>
    <t>Część oświatowa subwencji ogólnej dla j.s.t.</t>
  </si>
  <si>
    <t>Subwencje ogólne z budżetu państwa</t>
  </si>
  <si>
    <t>Część wyrównawcza subwencji ogólnej dla gmin</t>
  </si>
  <si>
    <t>75814</t>
  </si>
  <si>
    <t>Różne rozliczenia finansowe</t>
  </si>
  <si>
    <t>2030</t>
  </si>
  <si>
    <t>Dotacje celowe otrzymane z budżetu państwa na realizację własnych zadań bieżących gmin</t>
  </si>
  <si>
    <t>Część równoważąca subwencji ogólnej  dla gmin</t>
  </si>
  <si>
    <t>Oświata  i  wychowanie</t>
  </si>
  <si>
    <t>Szkoły podstawowe</t>
  </si>
  <si>
    <t xml:space="preserve">Dochody z najmu i dzierżawy składników majątkowych Skarbu Państwa, j.s.t. Lub innych jednostek zaliczanych do sektora finansów publicznych oraz innych umów o podobnym charakterze  </t>
  </si>
  <si>
    <t>2008</t>
  </si>
  <si>
    <t>2400</t>
  </si>
  <si>
    <t>Wpływy do budżetu nadwyżki dochodów własnych lub środków obrotowych</t>
  </si>
  <si>
    <t>80103</t>
  </si>
  <si>
    <t>Oddziały przedszkolne w szkołach podstawowych</t>
  </si>
  <si>
    <t xml:space="preserve"> Dotacje celowe otrzymane z budżetu państwa na realizację własnych zadań bieżących gmin (związków gmin)</t>
  </si>
  <si>
    <t>801</t>
  </si>
  <si>
    <t>80104</t>
  </si>
  <si>
    <t>Przedszkola</t>
  </si>
  <si>
    <t xml:space="preserve">Dochody z najmu i dzierżawy składników majątkowych Skarbu Państwa, j.s.t. lub innych jednostek zaliczanych do sektora finansów publicznych oraz innych umów o podobnym charakterze  </t>
  </si>
  <si>
    <t>Dotacje celowe otrzymane z budżetu państwa na realizację własnych zadań bieżących gmin (związków gmin)</t>
  </si>
  <si>
    <t>2310</t>
  </si>
  <si>
    <t>Dotacje celowe otrzymane z gminy na zadania bieżące realizowane na podstawie porozumień (umów) między jednostkami samorządu terytorialnego</t>
  </si>
  <si>
    <t>80105</t>
  </si>
  <si>
    <t>Przedszkola specjalne</t>
  </si>
  <si>
    <t>80106</t>
  </si>
  <si>
    <t>Inne formy wychowania przedszkolnego</t>
  </si>
  <si>
    <t>Gimnazja</t>
  </si>
  <si>
    <t>2320</t>
  </si>
  <si>
    <t>Dotacje celowe otrzymane z powiatu na zadania bieżące realizowane na podstawie porozumień między jednostkami samorządu terytorialnego</t>
  </si>
  <si>
    <t>Stołówki szkolne</t>
  </si>
  <si>
    <t>2007</t>
  </si>
  <si>
    <t>2009</t>
  </si>
  <si>
    <t>851</t>
  </si>
  <si>
    <t>Ochrona zdrowia</t>
  </si>
  <si>
    <t xml:space="preserve">Zwalczanie narkomanii </t>
  </si>
  <si>
    <t>85154</t>
  </si>
  <si>
    <t>Przeciwdziałanie alkoholizmowi</t>
  </si>
  <si>
    <t>Pomoc  społeczna</t>
  </si>
  <si>
    <t>85203</t>
  </si>
  <si>
    <t>Ośrodki Wsparcia</t>
  </si>
  <si>
    <t>2360</t>
  </si>
  <si>
    <t>Dochody jednostek samorządu terytorialnego związane z realizacją zadań z zakresu administracji rządowej oraz innych zadań zleconych ustawami</t>
  </si>
  <si>
    <t>Rodziny zastępcze</t>
  </si>
  <si>
    <t>85206</t>
  </si>
  <si>
    <t>Wspieranie rodziny</t>
  </si>
  <si>
    <t>Świadczenia rodzinne, świadczenie z funduszu alimentacyjnego oraz składki na ubezpieczenia emerytalne i rentowe z ubezpieczenia społecznego</t>
  </si>
  <si>
    <r>
      <t xml:space="preserve">Składki na ubezpieczenie zdrowotne opłacane za  osoby pobierające </t>
    </r>
    <r>
      <rPr>
        <b/>
        <sz val="14"/>
        <rFont val="Times New Roman"/>
        <family val="1"/>
      </rPr>
      <t xml:space="preserve"> świadczenia z pomocy  społecznej niektóre świadczenia rodzinne oraz za osoby uczestniczące w zajęciach w centrum integracji społecznej
</t>
    </r>
  </si>
  <si>
    <t>Zasiłki i pomoc w naturze oraz składki na ubezpieczenia emerytalne i rentowe</t>
  </si>
  <si>
    <t>Zasiłki stałe</t>
  </si>
  <si>
    <t>Ośrodki Pomocy Społecznej</t>
  </si>
  <si>
    <t>85228</t>
  </si>
  <si>
    <t>Usługi opiekuńcze i specjalistyczne usługi opiekuńcze</t>
  </si>
  <si>
    <t>85295</t>
  </si>
  <si>
    <t>853</t>
  </si>
  <si>
    <t>Pozostałe zadania z zakresu polityki społecznej</t>
  </si>
  <si>
    <t>85395</t>
  </si>
  <si>
    <t>854</t>
  </si>
  <si>
    <t>Edukacyjna opieka wychowawcza</t>
  </si>
  <si>
    <t>85415</t>
  </si>
  <si>
    <t>Pomoc materialna dla uczniów</t>
  </si>
  <si>
    <t>Gospodarka komunalna i ochrona  środowiska</t>
  </si>
  <si>
    <t>90002</t>
  </si>
  <si>
    <t>Gospodarka odpadami</t>
  </si>
  <si>
    <t>0580</t>
  </si>
  <si>
    <t>Grzywny i kary pieniężne od osób prawnych i innych jednostek organizacyjnych</t>
  </si>
  <si>
    <t>2460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</si>
  <si>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</si>
  <si>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</si>
  <si>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</si>
  <si>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</si>
  <si>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</si>
  <si>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</si>
  <si>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</si>
  <si>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90019</t>
  </si>
  <si>
    <t>Wpływy i wydatki związane z gromadzeniem środków z opłat i kar za korzystanie ze środowiska</t>
  </si>
  <si>
    <t>Środki otrzymane od pozostałych jednostek zaliczanych do sektora finansów publicznych na realizację zadań bieżących jednostek zaliczanych do sektora finansów publicznych</t>
  </si>
  <si>
    <t>0400</t>
  </si>
  <si>
    <t xml:space="preserve">Wpływy z opłaty produktowej </t>
  </si>
  <si>
    <t>6209</t>
  </si>
  <si>
    <t xml:space="preserve">Kultura  i  ochrona  dziedzictwa  narodowego </t>
  </si>
  <si>
    <t>Domy i ośrodki kultury, świetlice i kluby</t>
  </si>
  <si>
    <t>926</t>
  </si>
  <si>
    <t>Kultura fizyczna</t>
  </si>
  <si>
    <t>92601</t>
  </si>
  <si>
    <t>Obiekty sportowe</t>
  </si>
  <si>
    <t>92605</t>
  </si>
  <si>
    <t xml:space="preserve">Zadania w zakresie kultury fizycznej </t>
  </si>
  <si>
    <t>92695</t>
  </si>
  <si>
    <t>Ogółem:</t>
  </si>
  <si>
    <t xml:space="preserve">Dochody budżetu Gminy Barlinek związane z realizacją zadań z zakresu administracji rządowej i innych zadań zleconych odrębnymi ustawami oraz związane z realizacją zadań z zakresu administracji rządowej wykonywanych na podstawie porozumień z organami administracji rządowej </t>
  </si>
  <si>
    <t>Nazwa</t>
  </si>
  <si>
    <t>Plan</t>
  </si>
  <si>
    <t>Dochody bieżące</t>
  </si>
  <si>
    <t xml:space="preserve"> Dotacje celowe otrzymane z budżetu państwa na realizację zadań bieżących z zakresu administracji rządowej oraz innych zadań zleconych gminie (związkom gmin) ustawami</t>
  </si>
  <si>
    <t>Działalność usługowa</t>
  </si>
  <si>
    <t xml:space="preserve"> Dotacje celowe otrzymane z budżetu państwa na zadania  bieżące realizowane przez gminę na podstawie porozumień z organami administracji rządowej</t>
  </si>
  <si>
    <t>Oświata i wychowanie</t>
  </si>
  <si>
    <t>Pomoc społeczna</t>
  </si>
  <si>
    <t xml:space="preserve">
</t>
  </si>
  <si>
    <t xml:space="preserve">Plan
</t>
  </si>
  <si>
    <t>80101</t>
  </si>
  <si>
    <t>80110</t>
  </si>
  <si>
    <t>900</t>
  </si>
  <si>
    <t>Gospodarka komunalna i ochrona środowiska</t>
  </si>
  <si>
    <t>Ogółem</t>
  </si>
  <si>
    <t>Wydatki budżetu Gminy Barlinek</t>
  </si>
  <si>
    <t>Nazwa paragrafu</t>
  </si>
  <si>
    <t>Wydatki ogółem</t>
  </si>
  <si>
    <t>Wydatki jednostek budżetowych</t>
  </si>
  <si>
    <t>Wydatki majątkowe</t>
  </si>
  <si>
    <t>Dotacje na zadania bieżące</t>
  </si>
  <si>
    <t>Świadczenia na rzecz osób fizycznych</t>
  </si>
  <si>
    <t>Wydatki z tytułu poręczeń i gwarancji</t>
  </si>
  <si>
    <t>Obsługa długu</t>
  </si>
  <si>
    <t>inwestycje i zakupy inwestycyjne</t>
  </si>
  <si>
    <t>zakup i objęcie akcji i udziałów oraz wniesienie wkładów do spółek prawa handlowego</t>
  </si>
  <si>
    <t>Wynagrodzenia i składki od nich naliczane</t>
  </si>
  <si>
    <t>Wydatki związane z realizacją zadań statutowych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</si>
  <si>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</si>
  <si>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</si>
  <si>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</si>
  <si>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</si>
  <si>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</si>
  <si>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</si>
  <si>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</si>
  <si>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</si>
  <si>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</si>
  <si>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</si>
  <si>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</si>
  <si>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</si>
  <si>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</si>
  <si>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</si>
  <si>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</si>
  <si>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</si>
  <si>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</si>
  <si>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</si>
  <si>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01030</t>
  </si>
  <si>
    <t>Izby rolnicze</t>
  </si>
  <si>
    <t>Wpłaty gmin na rzecz izb rolniczych w wysokości 2% uzyskanych wpływów z podatku rolnego</t>
  </si>
  <si>
    <t>Wynagrodzenia bezosobowe</t>
  </si>
  <si>
    <t>Zakup usług pozostałych</t>
  </si>
  <si>
    <t>Różne opłaty i składki</t>
  </si>
  <si>
    <t xml:space="preserve">Wytwarzanie i zaopatrzenie w energię elektryczną, gaz i wodę </t>
  </si>
  <si>
    <t>Zakup energii</t>
  </si>
  <si>
    <t xml:space="preserve"> Zakup usług pozostałych</t>
  </si>
  <si>
    <t xml:space="preserve"> Wydatki inwestycyjne jednostek budżetowych </t>
  </si>
  <si>
    <t>Zakup materiałów i wyposażenia</t>
  </si>
  <si>
    <t xml:space="preserve"> Zakup usług remontowych </t>
  </si>
  <si>
    <t xml:space="preserve"> Wydatki inwestycyjne jednostek budżetowych</t>
  </si>
  <si>
    <t xml:space="preserve"> Zakup materiałów i wyposażenia</t>
  </si>
  <si>
    <t>Gospodarka  mieszkaniowa</t>
  </si>
  <si>
    <t xml:space="preserve">Koszty postępowania sądowego i prokuratorskiego </t>
  </si>
  <si>
    <t xml:space="preserve"> Zakup usług remontowych</t>
  </si>
  <si>
    <t xml:space="preserve">Zakup usług obejmujących wykonanie ekspertyz, analiz i opinii </t>
  </si>
  <si>
    <t xml:space="preserve"> Różne opłaty i składki</t>
  </si>
  <si>
    <t>Pozostałe podatki na rzecz budżetu jednostek samorządu terytorialnego</t>
  </si>
  <si>
    <t>Towarzystwa Budownictwa Społecznego</t>
  </si>
  <si>
    <t>Wydatki na zakup i objęcie akcji, wniesienie wkładów do spółek prawa handlowego oraz na uzupełnienie funduszy statutowych banków państwowych innych instytucji finansowych</t>
  </si>
  <si>
    <t>Działalność  usługowa</t>
  </si>
  <si>
    <t>Prace geodezyjne i kartograficzne</t>
  </si>
  <si>
    <t xml:space="preserve"> Wynagrodzenia osobowe pracowników</t>
  </si>
  <si>
    <t xml:space="preserve"> Dodatkowe wynagrodzenie roczne</t>
  </si>
  <si>
    <t xml:space="preserve"> Składki na ubezpieczenia społeczne</t>
  </si>
  <si>
    <t xml:space="preserve"> Składki na Fundusz Pracy</t>
  </si>
  <si>
    <t xml:space="preserve"> Odpisy na zakładowy fundusz świadczeń socjalnych</t>
  </si>
  <si>
    <t>Rady gmin (miast i miast na prawach powiatu)</t>
  </si>
  <si>
    <t>Różne wydatki na rzecz osób fizycznych</t>
  </si>
  <si>
    <t xml:space="preserve"> Wydatki osobowe niezaliczone do wynagrodzeń </t>
  </si>
  <si>
    <t xml:space="preserve"> Wynagrodzenia bezosobowe</t>
  </si>
  <si>
    <t xml:space="preserve"> Zakup energii </t>
  </si>
  <si>
    <t>Zakup usług remontowych</t>
  </si>
  <si>
    <t xml:space="preserve"> Zakup usług zdrowotnych </t>
  </si>
  <si>
    <t xml:space="preserve"> Zakup usług pozostałych </t>
  </si>
  <si>
    <t xml:space="preserve"> Zakup usług dostępu do sieci Internet</t>
  </si>
  <si>
    <t>Opłata z tytułu zakupu usług telekomunikacyjnych świadczonych w ruchomej publicznej sieci telefonicznej</t>
  </si>
  <si>
    <t>Opłata z tytułu zakupu usług telekomunikacyjnych świadczonych w stacjonarnej publicznej sieci telefonicznej</t>
  </si>
  <si>
    <t>Zakup usług obejmujących tłumaczenia</t>
  </si>
  <si>
    <t xml:space="preserve"> Podróże służbowe krajowe</t>
  </si>
  <si>
    <t xml:space="preserve"> Podróże służbowe zagraniczne</t>
  </si>
  <si>
    <t xml:space="preserve"> Szkolenia pracowników nie będących członkami korpusu służby cywilnej</t>
  </si>
  <si>
    <t>Wydatki na zakupy inwestycyjne jednostek budżetowych</t>
  </si>
  <si>
    <t xml:space="preserve">Promocja jednostek samorządu terytorialnego </t>
  </si>
  <si>
    <t>Wydatki inwestycyjne jednostek budżetowych</t>
  </si>
  <si>
    <t>Wynagrodzenia agencyjno – prowizyjne</t>
  </si>
  <si>
    <t>Bezpieczeństwo publiczne  
i  ochrona  przeciwpożarowa</t>
  </si>
  <si>
    <t>Ochotnicze Straże Pożarne</t>
  </si>
  <si>
    <t>Dotacja celowa z budżetu na finansowanie lub dofinansowanie zadań zleconych na realizację stowarzyszeniom</t>
  </si>
  <si>
    <t>Zadania ratownictwa górskiego i wodnego</t>
  </si>
  <si>
    <t>Obsługa  długu  publicznego</t>
  </si>
  <si>
    <t>Obsługa papierów wartościowych, kredytów i pożyczek j.s.t.</t>
  </si>
  <si>
    <t xml:space="preserve">Odsetki od samorządowych papierów wartościowych lub zaciągniętych przez jednostkę samorządu terytorialnego kredytów i pożyczek
</t>
  </si>
  <si>
    <t>Rozliczenia z tytułu poręczeń i gwarancji udzielonych przez Skarb Państwa lub jednostkę samorządu terytorialnego</t>
  </si>
  <si>
    <t>Wypłaty z tytułu gwarancji i poręczeń</t>
  </si>
  <si>
    <t xml:space="preserve">Różne rozliczenia finansowe </t>
  </si>
  <si>
    <t xml:space="preserve">4530
</t>
  </si>
  <si>
    <t xml:space="preserve"> Podatek od towarów i usług (VAT) 
</t>
  </si>
  <si>
    <t>Rezerwy ogólne i celowe</t>
  </si>
  <si>
    <t>Rezerwy</t>
  </si>
  <si>
    <t xml:space="preserve"> Wydatki osobowe niezaliczone do wynagrodzeń</t>
  </si>
  <si>
    <t xml:space="preserve"> Zasądzone renty</t>
  </si>
  <si>
    <t>Stypendia dla uczniów</t>
  </si>
  <si>
    <t>Wynagrodzenia osobowe pracowników</t>
  </si>
  <si>
    <t xml:space="preserve"> Zakup pomocy naukowych, dydaktycznych i książek</t>
  </si>
  <si>
    <t xml:space="preserve"> Zakup energii</t>
  </si>
  <si>
    <t xml:space="preserve"> Zakup usług zdrowotnych</t>
  </si>
  <si>
    <t>Podróże służbowe zagraniczne</t>
  </si>
  <si>
    <t xml:space="preserve"> Różne opłaty i składki </t>
  </si>
  <si>
    <t xml:space="preserve"> Wynagrodzenia osobowe pracowników </t>
  </si>
  <si>
    <t>Zakup pomocy naukowych, dydaktycznych i książek</t>
  </si>
  <si>
    <t xml:space="preserve"> Odpisy na zakładowy fundusz świadczeń socjalnych </t>
  </si>
  <si>
    <t xml:space="preserve">Przedszkola </t>
  </si>
  <si>
    <t xml:space="preserve"> Dotacja podmiotowa z budżetu dla niepublicznej jednostki systemu oświaty</t>
  </si>
  <si>
    <t>Wydatki osobowe niezaliczane do wynagrodzeń</t>
  </si>
  <si>
    <t>Dodatkowe wynagrodzenie roczne</t>
  </si>
  <si>
    <t>Składki na ubezpieczenia społeczne</t>
  </si>
  <si>
    <t>Składki na Fundusz Pracy</t>
  </si>
  <si>
    <t>Zakup usług zdrowotnych</t>
  </si>
  <si>
    <t>Zakup usług dostępu do sieci Internet</t>
  </si>
  <si>
    <t>Podróże służbowe krajowe</t>
  </si>
  <si>
    <t>Odpisy na zakładowy fundusz świadczeń socjalnych</t>
  </si>
  <si>
    <t>Szkolenia pracowników nie będących członkami korpusu służby cywilnej</t>
  </si>
  <si>
    <t xml:space="preserve">Przedszkola specjalne  </t>
  </si>
  <si>
    <t xml:space="preserve"> Wydatki osobowe nie zaliczone do wynagrodzeń</t>
  </si>
  <si>
    <t xml:space="preserve"> Dowożenie uczniów do szkół</t>
  </si>
  <si>
    <t>Dokształcanie i doskonalenie nauczycieli</t>
  </si>
  <si>
    <t xml:space="preserve">Zakup materiałów i wyposażenia </t>
  </si>
  <si>
    <t xml:space="preserve"> Zakup środków żywności</t>
  </si>
  <si>
    <t>Ochrona  zdrowia</t>
  </si>
  <si>
    <t xml:space="preserve"> Zakup materiałów i wyposażenia </t>
  </si>
  <si>
    <t xml:space="preserve"> Dotacja celowa z budżetu na finansowanie lub dofinansowanie zadań zleconych  do realizacji stowarzyszeniom</t>
  </si>
  <si>
    <t xml:space="preserve"> Szkolenia pracowników niebędących członkami korpusu służby cywilnej</t>
  </si>
  <si>
    <t xml:space="preserve">Zakup usług zdrowotnych </t>
  </si>
  <si>
    <t>Świadczenia społeczne</t>
  </si>
  <si>
    <t>Wydatki osobowe niezaliczone do wynagrodzeń</t>
  </si>
  <si>
    <t xml:space="preserve"> Składki na ubezpieczenie zdrowotne</t>
  </si>
  <si>
    <t xml:space="preserve">Zasiłki i pomoc w naturze oraz składki na ubezpieczenia emerytalne i rentowe  </t>
  </si>
  <si>
    <t xml:space="preserve"> Świadczenia społeczne</t>
  </si>
  <si>
    <t xml:space="preserve"> Zakup usług przez j.s.t. od innych j.s.t.</t>
  </si>
  <si>
    <t>Dodatki mieszkaniowe</t>
  </si>
  <si>
    <t xml:space="preserve"> Świadczenia społeczne </t>
  </si>
  <si>
    <t xml:space="preserve">Ośrodki Pomocy Społecznej </t>
  </si>
  <si>
    <t>Dotacja celowa z budżetu na finansowanie lub dofinansowanie zadań zleconych do realizacji stowarzyszeniom</t>
  </si>
  <si>
    <t xml:space="preserve"> Dotacja celowa z budżetu na finansowanie lub dofinansowanie zadań  zleconych do realizacji stowarzyszeniom  </t>
  </si>
  <si>
    <t>Edukacyjna  opieka  wychowawcza</t>
  </si>
  <si>
    <t xml:space="preserve"> Inne formy pomocy dla uczniów</t>
  </si>
  <si>
    <t>Gospodarka  komunalna  i  ochrona  środowiska</t>
  </si>
  <si>
    <t>Gospodarka ściekowa i ochrona wód</t>
  </si>
  <si>
    <t xml:space="preserve">Schroniska dla zwierząt </t>
  </si>
  <si>
    <t xml:space="preserve">Oświetlenie ulic, placów i dróg </t>
  </si>
  <si>
    <t xml:space="preserve"> Zakup usług  remontowych</t>
  </si>
  <si>
    <t xml:space="preserve">  Zakup usług pozostałych</t>
  </si>
  <si>
    <t>Dotacja podmiotowa z budżetu dla samorządowej instytucji kultury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</si>
  <si>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</si>
  <si>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</si>
  <si>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</si>
  <si>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Zakupy materiałów i wyposażenia</t>
  </si>
  <si>
    <t xml:space="preserve">Dotacja celowa z budżetu na finansowanie lub dofinansowanie zadań  zleconych do realizacji stowarzyszeniom  </t>
  </si>
  <si>
    <t>Dotacje celowe przekazane dla powiatu na zadania bieżące realizowane na podstawie porozumień między jednostkami samorządu terytorialnego</t>
  </si>
  <si>
    <t xml:space="preserve">Wynagrodzenia i składki od nich pochodne </t>
  </si>
  <si>
    <t xml:space="preserve">na wydatki na programy finansowane z udziałem środków o których mowa w art. 5 ust. 1 pkt. 2 i 3 </t>
  </si>
  <si>
    <t>Administracja publiczna</t>
  </si>
  <si>
    <t>Promocja jednostek samorządu terytorialnego</t>
  </si>
  <si>
    <t xml:space="preserve">Dotacja celowa z budżetu na finansowanie lub dofinansowanie zadań zleconych do realizacji stowarzyszeniom </t>
  </si>
  <si>
    <t>Kultura i ochrona dziedzictwa narodowego</t>
  </si>
  <si>
    <t>Wykonanie</t>
  </si>
  <si>
    <t>Wydatki na zakup i objęcie akcji, wniesienie wkładów do spółek prawa handlowego oraz na uzupełnienie funduszy statutowych banków państwowych i innych instytucji finansowych</t>
  </si>
  <si>
    <t>1. Budowa budynku komunalnego przez BTBS partycypacja w kosztach</t>
  </si>
  <si>
    <t>Administracja Publiczna</t>
  </si>
  <si>
    <t>1. Kraina lasów i jezior - promocja Gminy Barlinek</t>
  </si>
  <si>
    <t>1. Termomodernizacja obiektów użyteczności publicznej w Barlinku</t>
  </si>
  <si>
    <t>1. Budowa oczyszczalni ścieków w Dziedzicach wraz z siecią kanalizacyjną Stara Dziedzina - Dziedzice</t>
  </si>
  <si>
    <t>1. Zagospodarowanie parku w Delcie Młynówki</t>
  </si>
  <si>
    <t xml:space="preserve">Domy i ośrodki kultury, świetlice, kluby  </t>
  </si>
  <si>
    <t xml:space="preserve">Wykonanie dochodów przez jednostki budżetowe (oświatowe) Gminy Barlinek </t>
  </si>
  <si>
    <t>Szkoła Podstawowa Nr 1</t>
  </si>
  <si>
    <t xml:space="preserve">% Wyk. </t>
  </si>
  <si>
    <t>Plan po zmianach</t>
  </si>
  <si>
    <t xml:space="preserve"> Dochody z najmu i dzierżawy składników majątkowych Skarbu Państwa, j.s.t. lub innych jednostek zaliczanych do sektora finansów publicznych oraz innych umów o podobnym charakterze  </t>
  </si>
  <si>
    <t>80148</t>
  </si>
  <si>
    <t>Szkoła Podstawowa Nr 4</t>
  </si>
  <si>
    <t>Szkoła Podstawowa w Mostkowie</t>
  </si>
  <si>
    <t xml:space="preserve"> Wpływy z różnych opłat </t>
  </si>
  <si>
    <t>Publiczne Gimnazjum Nr 1</t>
  </si>
  <si>
    <t xml:space="preserve"> Wpływy z różnych dochodów </t>
  </si>
  <si>
    <t>Publiczne Gimnazjum Nr 2</t>
  </si>
  <si>
    <t>Gimnazjum dla Dorosłych</t>
  </si>
  <si>
    <t>Przedszkole Miejskie Nr 1</t>
  </si>
  <si>
    <t>Przedszkole Miejskie Nr 2</t>
  </si>
  <si>
    <t xml:space="preserve">Wydatki budżetu Gminy Barlinek </t>
  </si>
  <si>
    <t>Wydatki bieżące</t>
  </si>
  <si>
    <t>Wydatki osobowe nie zaliczone do wynagrodzeń</t>
  </si>
  <si>
    <t>Zasądzone renty</t>
  </si>
  <si>
    <t>Zakup środków żywności</t>
  </si>
  <si>
    <t xml:space="preserve">wydatki na progr finans. z udz. środk. o których mowa w art.. 5 ust. 1 pkt. 2 i 3 </t>
  </si>
  <si>
    <t>zakup i objęcie akcji i udziałów oraz wniesienie wkładów do s. p. h</t>
  </si>
  <si>
    <t xml:space="preserve">Dotacje podmiotowe udzielone z budżetu Gminy Barlinek </t>
  </si>
  <si>
    <t>Nazwa jednostki lub działalności</t>
  </si>
  <si>
    <t>921</t>
  </si>
  <si>
    <t>Barlinecki Ośrodek Kultury</t>
  </si>
  <si>
    <t xml:space="preserve">Dotacja podmiotowa dla niepublicznej jednostki systemu oświaty </t>
  </si>
  <si>
    <t>1.Niepubliczne przedszkole w Dziedzicach</t>
  </si>
  <si>
    <t>1.Niepubliczne przedszkole Bratek w Barlinku</t>
  </si>
  <si>
    <t>1.Niepubliczne przedszkole w Rychnowie</t>
  </si>
  <si>
    <t>2. Niepubliczne przedszkole w Mostkowie</t>
  </si>
  <si>
    <t xml:space="preserve">Dotacje celowe udzielone z budżetu Gminy Barlinek </t>
  </si>
  <si>
    <t xml:space="preserve"> dla jednostek nienależących do sektora finansów publicznych </t>
  </si>
  <si>
    <t xml:space="preserve">Dotacja celowa z  budżetu na finansowanie lub dofinansowanie zadań zleconych do realizacji stowarzyszeniom </t>
  </si>
  <si>
    <t>1. Dotacja dla Ochotniczej Straży Pożarnej w Barlinku</t>
  </si>
  <si>
    <t>Zadania ratownictwa wodnego i górskiego</t>
  </si>
  <si>
    <t>1. MLKS Lubusz w Barlinku</t>
  </si>
  <si>
    <t>2.Stowarzyszenie Pomocy Dzieciom BRATEK</t>
  </si>
  <si>
    <t>3. KŻ TKKF Sztorm w Barlinku</t>
  </si>
  <si>
    <t>4. Barlinecki Klub Abstynenta</t>
  </si>
  <si>
    <t>5. Stowarzyszenie Kulturalno-Turystyczno-Sportowe "Pegaz" w Barlinku</t>
  </si>
  <si>
    <t>6. Stowarzyszenie Przyjaciół Zespołu Tańca Barlinek Uśmiechy</t>
  </si>
  <si>
    <t>7. Stowarzyszenie Przyjaciół Feeling Dance Group</t>
  </si>
  <si>
    <t>1.Polski Komitet Pomocy Społecznej Zarząd Okręg w Szczecinie</t>
  </si>
  <si>
    <t>1.Remont dachu zabytkowego kościoła w Dzikowie</t>
  </si>
  <si>
    <t>1. Stowarzyszenie Przyjaciół Dziedzic w Dziedzicach</t>
  </si>
  <si>
    <t>Zadania w zakresie kultury fizycznej</t>
  </si>
  <si>
    <t>Dotacje celowe przekazane dla powiatu na zadania bieżące realizowane na podstawie porozumień (umów) między jednostkami samorządu terytorialnego</t>
  </si>
  <si>
    <t>Przychody i rozchody budżetu Gminy Barlinek</t>
  </si>
  <si>
    <t>Lp.</t>
  </si>
  <si>
    <t>Treść</t>
  </si>
  <si>
    <t>Klasyfikacja
§</t>
  </si>
  <si>
    <t xml:space="preserve">Wykonanie </t>
  </si>
  <si>
    <t>% wykonanie</t>
  </si>
  <si>
    <t>Przychody ogółem:</t>
  </si>
  <si>
    <t>1.</t>
  </si>
  <si>
    <t>Kredyty, pożyczki</t>
  </si>
  <si>
    <t>§ 952</t>
  </si>
  <si>
    <t>2.</t>
  </si>
  <si>
    <t>Pożyczki na finansowanie zadań realizowanych
z udziałem środków pochodzących z budżetu UE</t>
  </si>
  <si>
    <t>§ 903</t>
  </si>
  <si>
    <t>3.</t>
  </si>
  <si>
    <t>Spłaty pożyczek udzielonych</t>
  </si>
  <si>
    <t>§ 951</t>
  </si>
  <si>
    <t>4.</t>
  </si>
  <si>
    <t>Prywatyzacja majątku jst</t>
  </si>
  <si>
    <t xml:space="preserve">§ 944 </t>
  </si>
  <si>
    <t>5.</t>
  </si>
  <si>
    <t>Nadwyżka budżetu z lat ubiegłych</t>
  </si>
  <si>
    <t>§ 957</t>
  </si>
  <si>
    <t>6.</t>
  </si>
  <si>
    <t>Papiery wartościowe (obligacje)</t>
  </si>
  <si>
    <t>§ 931</t>
  </si>
  <si>
    <t>Inne źródła (wolne środki)</t>
  </si>
  <si>
    <t>§ 950</t>
  </si>
  <si>
    <t>Rozchody ogółem:</t>
  </si>
  <si>
    <t>Spłaty kredytów, pożyczek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</si>
  <si>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</si>
  <si>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</si>
  <si>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</si>
  <si>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</si>
  <si>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</si>
  <si>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</si>
  <si>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</si>
  <si>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</si>
  <si>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</si>
  <si>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</si>
  <si>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</si>
  <si>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jednostek pomocniczych /sołectw/
w ramach budżetu</t>
  </si>
  <si>
    <t>Jednostka pomocnicza</t>
  </si>
  <si>
    <t>Wyk.</t>
  </si>
  <si>
    <t>%</t>
  </si>
  <si>
    <t>Dziedzice</t>
  </si>
  <si>
    <t>Dzikowo</t>
  </si>
  <si>
    <t>Dzikówko</t>
  </si>
  <si>
    <t>Jarząbki</t>
  </si>
  <si>
    <t>Krzynka</t>
  </si>
  <si>
    <t>Lutówko</t>
  </si>
  <si>
    <t>Łubianka</t>
  </si>
  <si>
    <t>Moczkowo</t>
  </si>
  <si>
    <t>Moczydło</t>
  </si>
  <si>
    <t>Mostkowo</t>
  </si>
  <si>
    <t>Okunie</t>
  </si>
  <si>
    <t>Osina</t>
  </si>
  <si>
    <t>Ożar</t>
  </si>
  <si>
    <t>Płonno</t>
  </si>
  <si>
    <t>Równo</t>
  </si>
  <si>
    <t xml:space="preserve">Zakup usług pozostałych </t>
  </si>
  <si>
    <t>Rychnów</t>
  </si>
  <si>
    <t>Strąpie</t>
  </si>
  <si>
    <t>Swadzim</t>
  </si>
  <si>
    <t>Żydowo</t>
  </si>
  <si>
    <t>Stara Dziedzina</t>
  </si>
  <si>
    <t xml:space="preserve">Dochody i wydatki realizowane na podstawie Prawo ochrony środowiska </t>
  </si>
  <si>
    <t>Wyszczególnienie</t>
  </si>
  <si>
    <t>Dochody</t>
  </si>
  <si>
    <t>Przewidywane wpływy za korzystanie ze środowiska</t>
  </si>
  <si>
    <t>Przewidywane wpływy z tytułu kar i grzywien</t>
  </si>
  <si>
    <t>Wydatki</t>
  </si>
  <si>
    <t>melioracje – konserwacja rowów stanowiących własność gminy</t>
  </si>
  <si>
    <t>dofinansowanie wywozu ścieków (Stara Dziedzina), zastępczy wywóz ścieków</t>
  </si>
  <si>
    <t>utrzymanie kanalizacji deszczowej w Mostkowie, refundacja opłat</t>
  </si>
  <si>
    <t>monitoring nieczynnych składowisk odpadów  w Rychnowie i Strąpiu</t>
  </si>
  <si>
    <t>wycinka drzew i nasadzenia nowych</t>
  </si>
  <si>
    <t>Przychody i wydatki  rachunków dochodów jednostek oświatowych</t>
  </si>
  <si>
    <t xml:space="preserve">Rozdział </t>
  </si>
  <si>
    <t>% wykon</t>
  </si>
  <si>
    <t>1. Szkoła Podstawowa Nr 1</t>
  </si>
  <si>
    <t>0960</t>
  </si>
  <si>
    <t xml:space="preserve">2. Szkoła Podstawowa Mostkowo </t>
  </si>
  <si>
    <t>3. Szkoła Podstawowa Nr 4</t>
  </si>
  <si>
    <t>4. Publiczne Gimnazjum Nr 1</t>
  </si>
  <si>
    <t>5. Publiczne Gimnazjum Nr 2</t>
  </si>
  <si>
    <t>6. Gimnazjum dla Dorosłych</t>
  </si>
  <si>
    <t>0</t>
  </si>
  <si>
    <t xml:space="preserve">7. Przedszkole Miejskie Nr 2 </t>
  </si>
  <si>
    <t>4210</t>
  </si>
  <si>
    <t>4300</t>
  </si>
  <si>
    <t xml:space="preserve">
Lp.</t>
  </si>
  <si>
    <t xml:space="preserve">
Dział</t>
  </si>
  <si>
    <t xml:space="preserve">
Nazwa zadania
</t>
  </si>
  <si>
    <t>Stopień zaawansowanie realizacji programów wieloletnich</t>
  </si>
  <si>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</si>
  <si>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</si>
  <si>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</si>
  <si>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</si>
  <si>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</si>
  <si>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</si>
  <si>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</si>
  <si>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</si>
  <si>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</si>
  <si>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</si>
  <si>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</si>
  <si>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</si>
  <si>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</si>
  <si>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</si>
  <si>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</si>
  <si>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</si>
  <si>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</si>
  <si>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</si>
  <si>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</si>
  <si>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</si>
  <si>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</si>
  <si>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1.1.1.2</t>
  </si>
  <si>
    <t>Urząd Miejski</t>
  </si>
  <si>
    <t>1.1.1.3</t>
  </si>
  <si>
    <t>1.1.2</t>
  </si>
  <si>
    <t>1.1.2.1</t>
  </si>
  <si>
    <t>Budowa obiektu szatniowo - świetlicowego we wsi Stara Dziedzina</t>
  </si>
  <si>
    <t>1.1.2.2</t>
  </si>
  <si>
    <t>1.1.2.3</t>
  </si>
  <si>
    <t>Budowa obiektu szatniowo-świetlicowego we wsi Płonno</t>
  </si>
  <si>
    <t>1.1.2.4</t>
  </si>
  <si>
    <t>Budowa oczyszczalni ścieków w Dziedzicach wraz z siecią kanalizacyjną Stara Dziedzina-Dziedzice</t>
  </si>
  <si>
    <t>1.1.2.5</t>
  </si>
  <si>
    <t>Kraina lasów i jezior - promocja Gminy Barlinek</t>
  </si>
  <si>
    <t>1.1.2.6</t>
  </si>
  <si>
    <t>1.1.2.7</t>
  </si>
  <si>
    <t>Promocja bioróżnorodności w Gminie Barlinek</t>
  </si>
  <si>
    <t>Przebudowa ulicy Flukowskiego</t>
  </si>
  <si>
    <t>Przebudowa ulicy Łokietka</t>
  </si>
  <si>
    <t>1.3</t>
  </si>
  <si>
    <t>Wydatki na programy, projekty lub zadania pozostałe (inne niż wymienione w pkt 1.1 i 1.2),z tego</t>
  </si>
  <si>
    <t>1.3.1</t>
  </si>
  <si>
    <t>1.3.1.1</t>
  </si>
  <si>
    <t>Modernizacja boiska do piłki nożnej przy ulicy Strzeleckiej</t>
  </si>
  <si>
    <t>1.3.2</t>
  </si>
  <si>
    <t>1.3.2.1</t>
  </si>
  <si>
    <t xml:space="preserve">Adaptacja budynku usługowo – mieszkalnego na cele administracyjne -Urząd Miejski. - </t>
  </si>
  <si>
    <t>1.3.2.2</t>
  </si>
  <si>
    <t>Budowa budynku komunalnego przez BTBS partycypacja w kosztach</t>
  </si>
  <si>
    <t>1.3.2.3</t>
  </si>
  <si>
    <t>Budowa obejścia m. Barlinek w ciągu drogi nr 151</t>
  </si>
  <si>
    <t>1.3.2.4</t>
  </si>
  <si>
    <t>1.3.2.6</t>
  </si>
  <si>
    <t xml:space="preserve">Rekultywacja nieczynnych składowisk odpadów w miejscowościach Rychnów i Strąpie. - </t>
  </si>
  <si>
    <t>1.3.2.7</t>
  </si>
  <si>
    <t>1.3.2.8</t>
  </si>
  <si>
    <t>Uzbrojenie terenów na Osiedlu Górny Taras (Budowa sieci kanalizacyjnej)</t>
  </si>
  <si>
    <t>1.3.2.9</t>
  </si>
  <si>
    <t>Zaopatrzenie w wodę mieszkańców m. Okunie</t>
  </si>
  <si>
    <t>Drogi publiczne wojewódzkie</t>
  </si>
  <si>
    <t>Dotacja celowa na pomoc finansową udzielaną między jednostkami samorządu terytorialnego na dofinansowanie własnych zadań inwestycyjnych i zakupów inwestycyjnych</t>
  </si>
  <si>
    <t>1. Przebudowa chodnika w m. Łubianka w ciągu drogi wojewódzkiej nr 151</t>
  </si>
  <si>
    <t xml:space="preserve">2. Przebudowa drogi nr 151 w m. Barlinek, ul. 1 Maja i Niepodległości </t>
  </si>
  <si>
    <t>Drogi publiczne powiatowe</t>
  </si>
  <si>
    <t>1. przebudowa drogi powiatowej nr 2151Z w m. Jaromierki</t>
  </si>
  <si>
    <t>3.przebudowa dróg powiatowych nr 2116Z i 2158Z w m. Płonno i Krzynka</t>
  </si>
  <si>
    <t>1. Rewitalizacja miejscowości Barlinek przy ul. Żabiej i ul. Podwale</t>
  </si>
  <si>
    <t>1. Budowa drenażu w m. Rychnów</t>
  </si>
  <si>
    <t>1. Wykonanie nowego zagospodarowania na ul. 1-go Maja - nasadzenia</t>
  </si>
  <si>
    <t>1. Promocja bioróżności w Gminie Barlinek</t>
  </si>
  <si>
    <t xml:space="preserve">1. Adaptacja budynku po byłej hydroforni na świetlicę wiejską we wsi Brunki </t>
  </si>
  <si>
    <t>2.Budowa świetlicy w Lutówku - wykup gruntu na potrzeby świetlicy</t>
  </si>
  <si>
    <t>1. Zakup nieruchomości pod plac rekreacyjny w Nowej Dziedzinie</t>
  </si>
  <si>
    <t>Żłobek Miejski w Barlinku</t>
  </si>
  <si>
    <t>% wyk.</t>
  </si>
  <si>
    <t>Żłobki</t>
  </si>
  <si>
    <t>Żłobek Miejski</t>
  </si>
  <si>
    <t>Pozostałe zadania w zakresie polityki społecznej</t>
  </si>
  <si>
    <t>Podróże służbopwe krajowe</t>
  </si>
  <si>
    <t>Wybory do Parlamentu Europejskiego</t>
  </si>
  <si>
    <t>6208</t>
  </si>
  <si>
    <t>92109</t>
  </si>
  <si>
    <t>Domy o ośrodki kultury, świetlice i kluby</t>
  </si>
  <si>
    <t>2708</t>
  </si>
  <si>
    <t xml:space="preserve">Środki na dofinansowanie własnych zadań bieżących gmin (związków gmin), powiatów (związków powiatów), samorządów województw, pozyskane z innych źródeł
</t>
  </si>
  <si>
    <t>6290</t>
  </si>
  <si>
    <t>Środki na dofinansowanie własnych inwestycji gmin (związków gmin), powiatów (związków powiatów), samorządów województw, pozyskane z innych źródeł</t>
  </si>
  <si>
    <t>75075</t>
  </si>
  <si>
    <t>75095</t>
  </si>
  <si>
    <t>75113</t>
  </si>
  <si>
    <t>2701</t>
  </si>
  <si>
    <t>Środki na dofinansowanie własnych zadań bieżących gmin (związków gmin), powiatów (związków powiatów), samorządów województw, pozyskane z innych źródeł</t>
  </si>
  <si>
    <t>85215</t>
  </si>
  <si>
    <t>85216</t>
  </si>
  <si>
    <t>85305</t>
  </si>
  <si>
    <t>0870</t>
  </si>
  <si>
    <t>Wpływy ze sprzedaży składników majątkowych</t>
  </si>
  <si>
    <t>Wpływy i wydatki związane z gromadzeniem środków z opłat produktowych</t>
  </si>
  <si>
    <t>92195</t>
  </si>
  <si>
    <t>Transport i łączność</t>
  </si>
  <si>
    <t>Zwrot do budżetu państwa nienależnie pobranej subwencji ogólnej za lata poprzednie</t>
  </si>
  <si>
    <t>Muzea</t>
  </si>
  <si>
    <t>1. WOPR - działalność statutowa</t>
  </si>
  <si>
    <t>80195</t>
  </si>
  <si>
    <t>2. Barlinecki Uniwersytet Trzeciego Wieku</t>
  </si>
  <si>
    <t>1. Klub Sportowy Grom Płonno</t>
  </si>
  <si>
    <t>2. Międzyszkolny Klub Sportowy Lubusz</t>
  </si>
  <si>
    <t>3. KS Iskra w Lutówku</t>
  </si>
  <si>
    <t>4. Klub Sportowy Koral Mostkowo</t>
  </si>
  <si>
    <t>5. Towarzystwo Miłośników Barlinka</t>
  </si>
  <si>
    <t xml:space="preserve">6. Miejski klub Sportowy Pogoń </t>
  </si>
  <si>
    <t>7. Stowarzyszenie Centrum Rozwoju Sportu w Barlinku</t>
  </si>
  <si>
    <t>8. Barlinecka Akademia Futbolu</t>
  </si>
  <si>
    <t>9. Klub Sportowy "Spartakus " Rychnów</t>
  </si>
  <si>
    <t>8. Stowarzyszenie Pomocy Osobom Uzależnionym „PRZEŁOM”</t>
  </si>
  <si>
    <t>1. Promocja - termomodernizacja budynków użyteczności publicznej</t>
  </si>
  <si>
    <t xml:space="preserve">2. Niepubliczne przedszkole językowe "W Wiśniowym Sadzie" </t>
  </si>
  <si>
    <t>Wykaz wydatków budżetowych, które niewygasły z upływem roku budżetowego 2013</t>
  </si>
  <si>
    <t>Przebudowa zewnętrznej instalacji kanalizacji sanitarnej i deszczowej przy segmencie E budynku Publicznego Gimnazjum Nr 1 w Barlinku</t>
  </si>
  <si>
    <t>Budowa obiektu szatniowo-świetlicowego we wsi Strąpie</t>
  </si>
  <si>
    <t>konserwacja, naprawa nadzór aeratora na jeziorze Barlineckim, fontanna</t>
  </si>
  <si>
    <t xml:space="preserve">zarybianie jezior na terenie Gminy Barlinek </t>
  </si>
  <si>
    <t xml:space="preserve">Wykonanie wydatków inwestycyjnych </t>
  </si>
  <si>
    <t>2. przebudowa drogi powiatowej nr 2151Z w m. Lutówko</t>
  </si>
  <si>
    <t>1. Nabycie gruntu stanowiącego własność Skarbu Państwa</t>
  </si>
  <si>
    <t>1.Zakup 2 niszczarek do Urzędu Miejskiego</t>
  </si>
  <si>
    <t>Komendy powiatowe Policji</t>
  </si>
  <si>
    <t>1.Zakup ksero dla Komisariatu Policji w Barlinku</t>
  </si>
  <si>
    <t>Wpłaty jednostek na państwowy fundusz celowy na finansowanie lub dofinansowanie zadań inwestycyjnych</t>
  </si>
  <si>
    <t>1. Zakup i montaż pieca w budynku administracyjnym na Stadionie Miejskim</t>
  </si>
  <si>
    <t xml:space="preserve">Edukacyjna opieka wychowawcza </t>
  </si>
  <si>
    <t>Inne formy pomocy dla uczniów</t>
  </si>
  <si>
    <t>Wybory do rad gmin, powiatów i sejmików województw, wybory wójtów, burmistrzów i prezydentów miast oraz referenda gminne, państwowe i wojewódzkie</t>
  </si>
  <si>
    <t xml:space="preserve">Szkoły podstawowe </t>
  </si>
  <si>
    <t>6330</t>
  </si>
  <si>
    <t xml:space="preserve">Dotacje celowe otrzymane z budżetu państwa na realizację inwestycji i zakupów inwestycyjnych własnych gmin (związków gmin) </t>
  </si>
  <si>
    <t>75109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</si>
  <si>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</si>
  <si>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</si>
  <si>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 xml:space="preserve">inwestycje </t>
  </si>
  <si>
    <t>i zakupy inwestycyjne</t>
  </si>
  <si>
    <t>art.. 5 ust. 1 pkt. 2 i 3</t>
  </si>
  <si>
    <t>Komendy wojewódzkie Policji</t>
  </si>
  <si>
    <t>Wpłaty jednostek na na państwowy fundusz celowy</t>
  </si>
  <si>
    <t>Komendy powiatowe Państwowej Straży Pożarnj</t>
  </si>
  <si>
    <t>Wpłaty jednostek na na państwowy fundusz celowy na finansowanie lub dofinansowanie zadań inwestycyjnych</t>
  </si>
  <si>
    <t>Poidróże służbowe krajowe</t>
  </si>
  <si>
    <t>71013</t>
  </si>
  <si>
    <t>Prace geodezyjne i kartograficzne (nieinwestycyjne)</t>
  </si>
  <si>
    <t>6680</t>
  </si>
  <si>
    <t>Wpłata środków finansowych z niewykorzystanych w terminie wydatków, które nie wygasają z upływem roku budżetowego</t>
  </si>
  <si>
    <t>90001</t>
  </si>
  <si>
    <t xml:space="preserve">Otrzymane spadki, zapisy i darowizny w postaci pieniężnej </t>
  </si>
  <si>
    <t>0979</t>
  </si>
  <si>
    <t>,</t>
  </si>
  <si>
    <t>DOCHODY</t>
  </si>
  <si>
    <t>WYDATKI</t>
  </si>
  <si>
    <t>Wytwarzanie i zaopatrywanie w energię elektryczną, gaz i wodę</t>
  </si>
  <si>
    <t>600</t>
  </si>
  <si>
    <t>700</t>
  </si>
  <si>
    <t>Gospodarka mieszkaniowa</t>
  </si>
  <si>
    <t>710</t>
  </si>
  <si>
    <t>750</t>
  </si>
  <si>
    <t>Urzędy naczelnych organów władzy państwowej, kontroli i ochrony prawa oraz sądownictwa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</si>
  <si>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</si>
  <si>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</si>
  <si>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</si>
  <si>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</si>
  <si>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</si>
  <si>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</si>
  <si>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852</t>
  </si>
  <si>
    <t xml:space="preserve">Kultura fizyczna </t>
  </si>
  <si>
    <t xml:space="preserve">         O G Ó Ł E M</t>
  </si>
  <si>
    <t xml:space="preserve">Dochody i wydatki Gminy Barlinek  za 2014 rok według działów i rozdziałów klasyfikacji budżetowej </t>
  </si>
  <si>
    <t xml:space="preserve">
754</t>
  </si>
  <si>
    <t xml:space="preserve">Składki na ubezpieczenie zdrowotne opłacane za  osoby pobierające  świadczenia z pomocy  społecznej niektóre świadczenia rodzinne oraz za osoby uczestniczące w zajęciach w centrum integracji społecznej
</t>
  </si>
  <si>
    <t xml:space="preserve">otrzymane na programy finansowane z udziałem środków o których mowa w art. 5 ust. 1 pkt. 2 i 3 </t>
  </si>
  <si>
    <t>Plan gospodarki niskoemisyjnej dla Gminy Barlinek</t>
  </si>
  <si>
    <t>Powrót do naszej Przyszłości ERASMUS</t>
  </si>
  <si>
    <t>Rewitalizacja miejscowości Barlinek przy ulicy Żabiej i ulicy Podwale</t>
  </si>
  <si>
    <t>Termomodernizacja obiektów użyteczności publicznej w Barlinku: PM 2, SP 4, PG 2, OPS, PM 1, SP 1</t>
  </si>
  <si>
    <t xml:space="preserve">Zagospodarowanie przestrzeni publicznej w miejscowości Mostkowo poprzez odnowienie chodnika, wiaty przystankowej i stworzenie parkingu dla rowerów </t>
  </si>
  <si>
    <t>Limit zobowiązań</t>
  </si>
  <si>
    <t>Budowa obiektu szatniowo - świetlicowego we wsi Płonno</t>
  </si>
  <si>
    <t>Przebudowa ulicy Moniuszki w Barlinku</t>
  </si>
  <si>
    <t>Przebudowa ulicy Żabiej i Podwale w Barlinku</t>
  </si>
  <si>
    <t>Ptzebudowa ulicy Sienkiewicza</t>
  </si>
  <si>
    <t>Budowa boiska wielofunkcyjnego w Rychnowie</t>
  </si>
  <si>
    <t>Budowa drenażu w m.Rychnów</t>
  </si>
  <si>
    <t xml:space="preserve">Dotacje celowe przekazane do powiatu na zadania bieżące realizowane na podstawie porozumień (umów) między jednostkami samorządu terytorialnego  </t>
  </si>
  <si>
    <t>Wpłaty na PFRON</t>
  </si>
  <si>
    <t xml:space="preserve">Kultura  fizyczna  </t>
  </si>
  <si>
    <t xml:space="preserve">Wydatki budżetu Gminy Barlinek związane z realizacją zadań z zakresu administracji rządowej i innych zadań zleconych odrębnymi ustawami oraz związane z realizacją zadań z zakresu administracji rządowej wykonywanych na podstawie porozumień z organami </t>
  </si>
  <si>
    <t>1. Zarybianie jezior na terenie Gminy Barlinek</t>
  </si>
  <si>
    <t>edukacja ekologiczna i działania proekologiczne</t>
  </si>
  <si>
    <t>1.3.2.10</t>
  </si>
  <si>
    <t>1.2.3.5</t>
  </si>
  <si>
    <t>1.3.2.11</t>
  </si>
  <si>
    <t>1.3.2.12</t>
  </si>
  <si>
    <t>1.2.3.14</t>
  </si>
  <si>
    <t>1.2.3.15</t>
  </si>
  <si>
    <t>1.3.2.13</t>
  </si>
  <si>
    <t>1.2.3.16</t>
  </si>
  <si>
    <t xml:space="preserve">Komendy powiatowe Państwowej Straży Pożarnej </t>
  </si>
  <si>
    <t>1. Zakup zabudowanego samochodu bez wyposażenia w sprzęt pożarniczy</t>
  </si>
  <si>
    <t>Kultura  fizyczna</t>
  </si>
  <si>
    <t>1. Budowa boiska wielofunkcyjnego w Rychnowie</t>
  </si>
  <si>
    <t>2. Modernizacja boiska do piłki nożnej przy ul. Strzeleckiej</t>
  </si>
  <si>
    <t>1. Budowa obiektu szatniowo – świetlicowego we wsi Stara Dziedzina</t>
  </si>
  <si>
    <t xml:space="preserve">dla jednostek nienależących do sektora finansów publicznych </t>
  </si>
  <si>
    <t xml:space="preserve"> dla jednostek należących do sektora finansów publicznych </t>
  </si>
  <si>
    <t>organami administracji rządowej</t>
  </si>
  <si>
    <t xml:space="preserve">                                                                                                                                       Ogółem:</t>
  </si>
  <si>
    <t xml:space="preserve">                                                                                           Razem:</t>
  </si>
  <si>
    <t>opłaty na rzecz ochrony środowiska – kanaliza deszczowa – Przedsiębiorstwo Wodociągowo-Kanalizacyjne „Płonia” sp. z .o.o</t>
  </si>
  <si>
    <t xml:space="preserve">opieka nad dzikim ptactwem na Jeziorze Barlineckim  (dokarmianie, leczenie, budki lęgowe)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</si>
</sst>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/mm/yyyy"/>
    <numFmt numFmtId="167" formatCode="#,##0.0_ ;[Red]\-#,##0.0\ "/>
  </numFmts>
  <fonts count="107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1"/>
      <name val="Times New Roman"/>
      <family val="1"/>
    </font>
    <font>
      <sz val="12"/>
      <color indexed="31"/>
      <name val="Times New Roman"/>
      <family val="1"/>
    </font>
    <font>
      <sz val="16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20"/>
      <name val="Times New Roman"/>
      <family val="1"/>
    </font>
    <font>
      <sz val="13"/>
      <name val="Arial CE"/>
      <family val="2"/>
    </font>
    <font>
      <sz val="12"/>
      <color indexed="10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sz val="14"/>
      <name val="Arial CE"/>
      <family val="2"/>
    </font>
    <font>
      <sz val="8"/>
      <color indexed="8"/>
      <name val="Arial"/>
      <family val="2"/>
    </font>
    <font>
      <sz val="13"/>
      <color indexed="10"/>
      <name val="Times New Roman"/>
      <family val="1"/>
    </font>
    <font>
      <sz val="13"/>
      <color indexed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16"/>
      <color indexed="8"/>
      <name val="Times New Roman"/>
      <family val="1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3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3"/>
      <color rgb="FFFFFF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27" borderId="1" applyNumberFormat="0" applyAlignment="0" applyProtection="0"/>
    <xf numFmtId="0" fontId="100" fillId="0" borderId="0" applyNumberFormat="0" applyFill="0" applyBorder="0" applyAlignment="0" applyProtection="0"/>
    <xf numFmtId="9" fontId="1" fillId="0" borderId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5" fillId="32" borderId="0" applyNumberFormat="0" applyBorder="0" applyAlignment="0" applyProtection="0"/>
  </cellStyleXfs>
  <cellXfs count="135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64" fontId="8" fillId="34" borderId="11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4" fontId="8" fillId="35" borderId="11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64" fontId="9" fillId="35" borderId="11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64" fontId="9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9" fillId="0" borderId="11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9" fillId="35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9" fillId="34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9" fillId="34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49" fontId="8" fillId="34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164" fontId="8" fillId="35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4" fillId="36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7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164" fontId="8" fillId="34" borderId="11" xfId="0" applyNumberFormat="1" applyFont="1" applyFill="1" applyBorder="1" applyAlignment="1">
      <alignment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164" fontId="8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justify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wrapText="1"/>
    </xf>
    <xf numFmtId="164" fontId="8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wrapTex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wrapText="1"/>
    </xf>
    <xf numFmtId="164" fontId="9" fillId="0" borderId="11" xfId="0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8" fillId="35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9" fillId="35" borderId="0" xfId="0" applyNumberFormat="1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horizontal="left" vertical="center" wrapText="1"/>
    </xf>
    <xf numFmtId="165" fontId="9" fillId="35" borderId="0" xfId="0" applyNumberFormat="1" applyFont="1" applyFill="1" applyAlignment="1">
      <alignment horizontal="right" vertical="center" wrapText="1"/>
    </xf>
    <xf numFmtId="3" fontId="9" fillId="35" borderId="0" xfId="0" applyNumberFormat="1" applyFont="1" applyFill="1" applyAlignment="1">
      <alignment vertical="center" wrapText="1"/>
    </xf>
    <xf numFmtId="0" fontId="9" fillId="35" borderId="0" xfId="0" applyFont="1" applyFill="1" applyAlignment="1">
      <alignment vertical="center"/>
    </xf>
    <xf numFmtId="49" fontId="3" fillId="35" borderId="0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24" fillId="33" borderId="11" xfId="0" applyNumberFormat="1" applyFont="1" applyFill="1" applyBorder="1" applyAlignment="1">
      <alignment horizontal="center" vertical="center" wrapText="1"/>
    </xf>
    <xf numFmtId="3" fontId="24" fillId="33" borderId="11" xfId="0" applyNumberFormat="1" applyFont="1" applyFill="1" applyBorder="1" applyAlignment="1">
      <alignment horizontal="left" vertical="center" wrapText="1"/>
    </xf>
    <xf numFmtId="0" fontId="25" fillId="35" borderId="0" xfId="0" applyFont="1" applyFill="1" applyAlignment="1">
      <alignment vertical="center"/>
    </xf>
    <xf numFmtId="3" fontId="24" fillId="33" borderId="11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left" vertical="center" wrapText="1"/>
    </xf>
    <xf numFmtId="0" fontId="26" fillId="35" borderId="0" xfId="0" applyFont="1" applyFill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165" fontId="8" fillId="34" borderId="11" xfId="0" applyNumberFormat="1" applyFont="1" applyFill="1" applyBorder="1" applyAlignment="1">
      <alignment horizontal="right" vertical="center" wrapText="1"/>
    </xf>
    <xf numFmtId="165" fontId="8" fillId="0" borderId="11" xfId="0" applyNumberFormat="1" applyFont="1" applyFill="1" applyBorder="1" applyAlignment="1">
      <alignment horizontal="right" vertical="center" wrapText="1"/>
    </xf>
    <xf numFmtId="165" fontId="9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Border="1" applyAlignment="1">
      <alignment vertical="center"/>
    </xf>
    <xf numFmtId="4" fontId="9" fillId="35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top" wrapText="1"/>
    </xf>
    <xf numFmtId="3" fontId="28" fillId="0" borderId="11" xfId="0" applyNumberFormat="1" applyFont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/>
    </xf>
    <xf numFmtId="2" fontId="9" fillId="35" borderId="0" xfId="0" applyNumberFormat="1" applyFont="1" applyFill="1" applyAlignment="1">
      <alignment vertical="center"/>
    </xf>
    <xf numFmtId="4" fontId="8" fillId="35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9" fillId="35" borderId="11" xfId="0" applyFont="1" applyFill="1" applyBorder="1" applyAlignment="1">
      <alignment horizontal="left" vertical="center" wrapText="1"/>
    </xf>
    <xf numFmtId="4" fontId="9" fillId="35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35" borderId="0" xfId="0" applyFont="1" applyFill="1" applyAlignment="1">
      <alignment vertical="center"/>
    </xf>
    <xf numFmtId="4" fontId="9" fillId="35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24" fillId="33" borderId="15" xfId="0" applyNumberFormat="1" applyFont="1" applyFill="1" applyBorder="1" applyAlignment="1">
      <alignment horizontal="left" vertical="center" wrapText="1"/>
    </xf>
    <xf numFmtId="0" fontId="5" fillId="35" borderId="0" xfId="0" applyFont="1" applyFill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left" vertical="center"/>
    </xf>
    <xf numFmtId="4" fontId="9" fillId="35" borderId="11" xfId="0" applyNumberFormat="1" applyFont="1" applyFill="1" applyBorder="1" applyAlignment="1">
      <alignment horizontal="right" vertical="center"/>
    </xf>
    <xf numFmtId="3" fontId="9" fillId="35" borderId="11" xfId="0" applyNumberFormat="1" applyFont="1" applyFill="1" applyBorder="1" applyAlignment="1">
      <alignment horizontal="justify" vertical="center"/>
    </xf>
    <xf numFmtId="3" fontId="9" fillId="35" borderId="11" xfId="0" applyNumberFormat="1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right" vertical="top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right" vertical="top"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34" borderId="13" xfId="0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justify"/>
    </xf>
    <xf numFmtId="4" fontId="9" fillId="0" borderId="11" xfId="0" applyNumberFormat="1" applyFont="1" applyFill="1" applyBorder="1" applyAlignment="1">
      <alignment horizontal="right" vertical="top"/>
    </xf>
    <xf numFmtId="0" fontId="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6" fillId="35" borderId="0" xfId="0" applyFont="1" applyFill="1" applyAlignment="1">
      <alignment horizontal="center" vertical="center"/>
    </xf>
    <xf numFmtId="3" fontId="30" fillId="33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9" fillId="35" borderId="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4" fontId="11" fillId="35" borderId="11" xfId="0" applyNumberFormat="1" applyFont="1" applyFill="1" applyBorder="1" applyAlignment="1">
      <alignment vertical="center" wrapText="1"/>
    </xf>
    <xf numFmtId="0" fontId="28" fillId="35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8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1" fillId="33" borderId="11" xfId="0" applyNumberFormat="1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164" fontId="8" fillId="0" borderId="11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vertical="top"/>
    </xf>
    <xf numFmtId="49" fontId="13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vertical="top"/>
    </xf>
    <xf numFmtId="164" fontId="8" fillId="38" borderId="11" xfId="0" applyNumberFormat="1" applyFont="1" applyFill="1" applyBorder="1" applyAlignment="1">
      <alignment horizontal="right" vertical="top"/>
    </xf>
    <xf numFmtId="49" fontId="8" fillId="0" borderId="0" xfId="0" applyNumberFormat="1" applyFont="1" applyBorder="1" applyAlignment="1">
      <alignment vertical="top"/>
    </xf>
    <xf numFmtId="49" fontId="32" fillId="33" borderId="11" xfId="0" applyNumberFormat="1" applyFont="1" applyFill="1" applyBorder="1" applyAlignment="1">
      <alignment horizontal="center" vertical="top" wrapText="1"/>
    </xf>
    <xf numFmtId="0" fontId="32" fillId="33" borderId="11" xfId="0" applyFont="1" applyFill="1" applyBorder="1" applyAlignment="1">
      <alignment horizontal="center" vertical="top" wrapText="1"/>
    </xf>
    <xf numFmtId="0" fontId="32" fillId="33" borderId="11" xfId="0" applyFont="1" applyFill="1" applyBorder="1" applyAlignment="1">
      <alignment horizontal="center" vertical="top"/>
    </xf>
    <xf numFmtId="49" fontId="8" fillId="35" borderId="0" xfId="0" applyNumberFormat="1" applyFont="1" applyFill="1" applyBorder="1" applyAlignment="1">
      <alignment vertical="top"/>
    </xf>
    <xf numFmtId="0" fontId="9" fillId="0" borderId="0" xfId="0" applyFont="1" applyAlignment="1">
      <alignment vertical="top" wrapText="1"/>
    </xf>
    <xf numFmtId="2" fontId="9" fillId="0" borderId="0" xfId="0" applyNumberFormat="1" applyFont="1" applyAlignment="1">
      <alignment horizontal="right" vertical="top"/>
    </xf>
    <xf numFmtId="49" fontId="8" fillId="0" borderId="0" xfId="0" applyNumberFormat="1" applyFont="1" applyBorder="1" applyAlignment="1">
      <alignment horizontal="left" vertical="top" wrapText="1"/>
    </xf>
    <xf numFmtId="167" fontId="11" fillId="0" borderId="11" xfId="0" applyNumberFormat="1" applyFont="1" applyBorder="1" applyAlignment="1" applyProtection="1">
      <alignment vertical="center" wrapText="1"/>
      <protection/>
    </xf>
    <xf numFmtId="2" fontId="2" fillId="0" borderId="0" xfId="0" applyNumberFormat="1" applyFont="1" applyAlignment="1">
      <alignment horizontal="right" vertical="top"/>
    </xf>
    <xf numFmtId="0" fontId="16" fillId="0" borderId="0" xfId="0" applyFont="1" applyAlignment="1">
      <alignment vertical="center" wrapText="1"/>
    </xf>
    <xf numFmtId="0" fontId="34" fillId="0" borderId="0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7" fillId="35" borderId="0" xfId="0" applyNumberFormat="1" applyFont="1" applyFill="1" applyBorder="1" applyAlignment="1">
      <alignment vertical="center" wrapText="1"/>
    </xf>
    <xf numFmtId="0" fontId="38" fillId="35" borderId="0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vertical="center" wrapText="1"/>
    </xf>
    <xf numFmtId="0" fontId="19" fillId="34" borderId="11" xfId="0" applyFont="1" applyFill="1" applyBorder="1" applyAlignment="1">
      <alignment horizontal="center" vertical="center" wrapText="1"/>
    </xf>
    <xf numFmtId="165" fontId="19" fillId="34" borderId="11" xfId="0" applyNumberFormat="1" applyFont="1" applyFill="1" applyBorder="1" applyAlignment="1">
      <alignment horizontal="right" vertical="center" wrapText="1"/>
    </xf>
    <xf numFmtId="4" fontId="19" fillId="34" borderId="1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65" fontId="19" fillId="0" borderId="11" xfId="0" applyNumberFormat="1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horizontal="right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4" fontId="35" fillId="35" borderId="11" xfId="0" applyNumberFormat="1" applyFont="1" applyFill="1" applyBorder="1" applyAlignment="1">
      <alignment vertical="center" wrapText="1"/>
    </xf>
    <xf numFmtId="4" fontId="35" fillId="35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1" fillId="35" borderId="11" xfId="0" applyNumberFormat="1" applyFont="1" applyFill="1" applyBorder="1" applyAlignment="1">
      <alignment horizontal="right" vertical="center" wrapText="1"/>
    </xf>
    <xf numFmtId="4" fontId="40" fillId="35" borderId="13" xfId="0" applyNumberFormat="1" applyFont="1" applyFill="1" applyBorder="1" applyAlignment="1">
      <alignment horizontal="right" vertical="center" wrapText="1"/>
    </xf>
    <xf numFmtId="4" fontId="40" fillId="35" borderId="11" xfId="0" applyNumberFormat="1" applyFont="1" applyFill="1" applyBorder="1" applyAlignment="1">
      <alignment horizontal="right" vertical="center" wrapText="1"/>
    </xf>
    <xf numFmtId="4" fontId="42" fillId="35" borderId="11" xfId="0" applyNumberFormat="1" applyFont="1" applyFill="1" applyBorder="1" applyAlignment="1">
      <alignment horizontal="right" vertical="center" wrapText="1"/>
    </xf>
    <xf numFmtId="4" fontId="35" fillId="35" borderId="13" xfId="0" applyNumberFormat="1" applyFont="1" applyFill="1" applyBorder="1" applyAlignment="1">
      <alignment horizontal="right" vertical="center" wrapText="1"/>
    </xf>
    <xf numFmtId="4" fontId="35" fillId="35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42" fillId="35" borderId="11" xfId="0" applyNumberFormat="1" applyFont="1" applyFill="1" applyBorder="1" applyAlignment="1">
      <alignment vertical="center" wrapText="1"/>
    </xf>
    <xf numFmtId="4" fontId="35" fillId="35" borderId="13" xfId="0" applyNumberFormat="1" applyFont="1" applyFill="1" applyBorder="1" applyAlignment="1">
      <alignment vertical="center" wrapText="1"/>
    </xf>
    <xf numFmtId="4" fontId="2" fillId="35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165" fontId="35" fillId="0" borderId="11" xfId="0" applyNumberFormat="1" applyFont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17" fillId="35" borderId="0" xfId="0" applyNumberFormat="1" applyFont="1" applyFill="1" applyAlignment="1">
      <alignment horizontal="right" vertical="center"/>
    </xf>
    <xf numFmtId="0" fontId="19" fillId="34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67" fontId="35" fillId="0" borderId="11" xfId="0" applyNumberFormat="1" applyFont="1" applyBorder="1" applyAlignment="1" applyProtection="1">
      <alignment vertical="center" wrapText="1"/>
      <protection/>
    </xf>
    <xf numFmtId="4" fontId="19" fillId="0" borderId="11" xfId="0" applyNumberFormat="1" applyFont="1" applyBorder="1" applyAlignment="1">
      <alignment horizontal="right" vertical="center"/>
    </xf>
    <xf numFmtId="0" fontId="19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vertical="center"/>
    </xf>
    <xf numFmtId="4" fontId="2" fillId="35" borderId="13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4" fontId="44" fillId="0" borderId="11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45" fillId="0" borderId="0" xfId="0" applyNumberFormat="1" applyFont="1" applyBorder="1" applyAlignment="1" applyProtection="1">
      <alignment/>
      <protection/>
    </xf>
    <xf numFmtId="164" fontId="40" fillId="35" borderId="0" xfId="0" applyNumberFormat="1" applyFont="1" applyFill="1" applyBorder="1" applyAlignment="1" applyProtection="1">
      <alignment horizontal="left" vertical="top" wrapText="1"/>
      <protection/>
    </xf>
    <xf numFmtId="0" fontId="45" fillId="35" borderId="0" xfId="0" applyNumberFormat="1" applyFont="1" applyFill="1" applyBorder="1" applyAlignment="1" applyProtection="1">
      <alignment vertical="top"/>
      <protection/>
    </xf>
    <xf numFmtId="0" fontId="47" fillId="35" borderId="0" xfId="0" applyNumberFormat="1" applyFont="1" applyFill="1" applyBorder="1" applyAlignment="1" applyProtection="1">
      <alignment horizontal="right" vertical="top"/>
      <protection/>
    </xf>
    <xf numFmtId="0" fontId="39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vertical="center"/>
      <protection/>
    </xf>
    <xf numFmtId="164" fontId="19" fillId="34" borderId="11" xfId="0" applyNumberFormat="1" applyFont="1" applyFill="1" applyBorder="1" applyAlignment="1">
      <alignment vertical="center" wrapText="1"/>
    </xf>
    <xf numFmtId="3" fontId="19" fillId="35" borderId="11" xfId="0" applyNumberFormat="1" applyFont="1" applyFill="1" applyBorder="1" applyAlignment="1">
      <alignment horizontal="center" vertical="center" wrapText="1"/>
    </xf>
    <xf numFmtId="1" fontId="19" fillId="35" borderId="11" xfId="0" applyNumberFormat="1" applyFont="1" applyFill="1" applyBorder="1" applyAlignment="1">
      <alignment horizontal="center" vertical="center" wrapText="1"/>
    </xf>
    <xf numFmtId="3" fontId="19" fillId="35" borderId="11" xfId="0" applyNumberFormat="1" applyFont="1" applyFill="1" applyBorder="1" applyAlignment="1">
      <alignment vertical="center" wrapText="1"/>
    </xf>
    <xf numFmtId="4" fontId="19" fillId="35" borderId="11" xfId="0" applyNumberFormat="1" applyFont="1" applyFill="1" applyBorder="1" applyAlignment="1">
      <alignment horizontal="right" vertical="center" wrapText="1"/>
    </xf>
    <xf numFmtId="0" fontId="11" fillId="35" borderId="0" xfId="0" applyNumberFormat="1" applyFont="1" applyFill="1" applyBorder="1" applyAlignment="1" applyProtection="1">
      <alignment vertical="center"/>
      <protection/>
    </xf>
    <xf numFmtId="3" fontId="35" fillId="35" borderId="11" xfId="0" applyNumberFormat="1" applyFont="1" applyFill="1" applyBorder="1" applyAlignment="1" applyProtection="1">
      <alignment horizontal="center" vertical="center" wrapText="1"/>
      <protection/>
    </xf>
    <xf numFmtId="1" fontId="35" fillId="35" borderId="11" xfId="0" applyNumberFormat="1" applyFont="1" applyFill="1" applyBorder="1" applyAlignment="1" applyProtection="1">
      <alignment horizontal="center" vertical="center" wrapText="1"/>
      <protection/>
    </xf>
    <xf numFmtId="1" fontId="35" fillId="0" borderId="11" xfId="0" applyNumberFormat="1" applyFont="1" applyBorder="1" applyAlignment="1" applyProtection="1">
      <alignment horizontal="center" vertical="center" wrapText="1"/>
      <protection/>
    </xf>
    <xf numFmtId="3" fontId="35" fillId="0" borderId="11" xfId="0" applyNumberFormat="1" applyFont="1" applyBorder="1" applyAlignment="1" applyProtection="1">
      <alignment vertical="center" wrapText="1"/>
      <protection/>
    </xf>
    <xf numFmtId="164" fontId="2" fillId="0" borderId="11" xfId="0" applyNumberFormat="1" applyFont="1" applyBorder="1" applyAlignment="1">
      <alignment vertical="center" wrapText="1"/>
    </xf>
    <xf numFmtId="4" fontId="35" fillId="35" borderId="11" xfId="0" applyNumberFormat="1" applyFont="1" applyFill="1" applyBorder="1" applyAlignment="1" applyProtection="1">
      <alignment horizontal="right" vertical="center" wrapText="1"/>
      <protection/>
    </xf>
    <xf numFmtId="4" fontId="40" fillId="35" borderId="11" xfId="0" applyNumberFormat="1" applyFont="1" applyFill="1" applyBorder="1" applyAlignment="1" applyProtection="1">
      <alignment horizontal="right" vertical="center" wrapText="1"/>
      <protection/>
    </xf>
    <xf numFmtId="4" fontId="41" fillId="35" borderId="11" xfId="0" applyNumberFormat="1" applyFont="1" applyFill="1" applyBorder="1" applyAlignment="1" applyProtection="1">
      <alignment horizontal="right" vertical="center" wrapText="1"/>
      <protection/>
    </xf>
    <xf numFmtId="2" fontId="35" fillId="0" borderId="11" xfId="0" applyNumberFormat="1" applyFont="1" applyBorder="1" applyAlignment="1" applyProtection="1">
      <alignment vertical="center"/>
      <protection/>
    </xf>
    <xf numFmtId="0" fontId="35" fillId="0" borderId="11" xfId="0" applyNumberFormat="1" applyFont="1" applyBorder="1" applyAlignment="1" applyProtection="1">
      <alignment vertical="center"/>
      <protection/>
    </xf>
    <xf numFmtId="4" fontId="42" fillId="35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>
      <alignment horizontal="right" vertical="center" wrapText="1"/>
    </xf>
    <xf numFmtId="4" fontId="2" fillId="35" borderId="11" xfId="0" applyNumberFormat="1" applyFont="1" applyFill="1" applyBorder="1" applyAlignment="1" applyProtection="1">
      <alignment horizontal="right" vertical="center" wrapText="1"/>
      <protection/>
    </xf>
    <xf numFmtId="3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164" fontId="19" fillId="0" borderId="11" xfId="0" applyNumberFormat="1" applyFont="1" applyBorder="1" applyAlignment="1">
      <alignment vertical="center" wrapText="1"/>
    </xf>
    <xf numFmtId="3" fontId="40" fillId="35" borderId="11" xfId="0" applyNumberFormat="1" applyFont="1" applyFill="1" applyBorder="1" applyAlignment="1" applyProtection="1">
      <alignment horizontal="center" vertical="center" wrapText="1"/>
      <protection/>
    </xf>
    <xf numFmtId="1" fontId="40" fillId="35" borderId="11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left" vertical="center" wrapText="1"/>
    </xf>
    <xf numFmtId="3" fontId="40" fillId="35" borderId="11" xfId="0" applyNumberFormat="1" applyFont="1" applyFill="1" applyBorder="1" applyAlignment="1">
      <alignment horizontal="center" vertical="center" wrapText="1"/>
    </xf>
    <xf numFmtId="1" fontId="40" fillId="35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vertical="center" wrapText="1"/>
    </xf>
    <xf numFmtId="0" fontId="11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164" fontId="45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35" fillId="0" borderId="0" xfId="0" applyNumberFormat="1" applyFont="1" applyFill="1" applyBorder="1" applyAlignment="1">
      <alignment/>
    </xf>
    <xf numFmtId="165" fontId="40" fillId="35" borderId="0" xfId="0" applyNumberFormat="1" applyFont="1" applyFill="1" applyBorder="1" applyAlignment="1">
      <alignment horizontal="left" vertical="top" wrapText="1"/>
    </xf>
    <xf numFmtId="0" fontId="35" fillId="35" borderId="0" xfId="0" applyNumberFormat="1" applyFont="1" applyFill="1" applyBorder="1" applyAlignment="1">
      <alignment vertical="top" wrapText="1"/>
    </xf>
    <xf numFmtId="0" fontId="48" fillId="35" borderId="0" xfId="0" applyNumberFormat="1" applyFont="1" applyFill="1" applyBorder="1" applyAlignment="1">
      <alignment horizontal="right" vertical="top" wrapText="1"/>
    </xf>
    <xf numFmtId="0" fontId="39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4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4" fillId="33" borderId="12" xfId="0" applyNumberFormat="1" applyFont="1" applyFill="1" applyBorder="1" applyAlignment="1">
      <alignment horizontal="center" vertical="center" wrapText="1"/>
    </xf>
    <xf numFmtId="0" fontId="4" fillId="33" borderId="11" xfId="44" applyFont="1" applyFill="1" applyBorder="1" applyAlignment="1">
      <alignment horizontal="center" vertical="top" wrapText="1"/>
      <protection/>
    </xf>
    <xf numFmtId="3" fontId="4" fillId="33" borderId="11" xfId="0" applyNumberFormat="1" applyFont="1" applyFill="1" applyBorder="1" applyAlignment="1">
      <alignment horizontal="center" vertical="top" wrapText="1"/>
    </xf>
    <xf numFmtId="2" fontId="35" fillId="0" borderId="0" xfId="0" applyNumberFormat="1" applyFont="1" applyFill="1" applyBorder="1" applyAlignment="1">
      <alignment/>
    </xf>
    <xf numFmtId="0" fontId="19" fillId="34" borderId="11" xfId="0" applyFont="1" applyFill="1" applyBorder="1" applyAlignment="1">
      <alignment horizontal="center" vertical="top"/>
    </xf>
    <xf numFmtId="0" fontId="19" fillId="34" borderId="11" xfId="0" applyFont="1" applyFill="1" applyBorder="1" applyAlignment="1">
      <alignment horizontal="center" vertical="top" wrapText="1"/>
    </xf>
    <xf numFmtId="165" fontId="19" fillId="34" borderId="11" xfId="0" applyNumberFormat="1" applyFont="1" applyFill="1" applyBorder="1" applyAlignment="1">
      <alignment horizontal="right" vertical="top" wrapText="1"/>
    </xf>
    <xf numFmtId="4" fontId="19" fillId="34" borderId="11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9" fillId="35" borderId="11" xfId="0" applyFont="1" applyFill="1" applyBorder="1" applyAlignment="1">
      <alignment horizontal="center" vertical="top"/>
    </xf>
    <xf numFmtId="0" fontId="19" fillId="35" borderId="11" xfId="0" applyFont="1" applyFill="1" applyBorder="1" applyAlignment="1">
      <alignment vertical="top" wrapText="1"/>
    </xf>
    <xf numFmtId="165" fontId="40" fillId="0" borderId="11" xfId="0" applyNumberFormat="1" applyFont="1" applyFill="1" applyBorder="1" applyAlignment="1">
      <alignment vertical="center" wrapText="1"/>
    </xf>
    <xf numFmtId="4" fontId="19" fillId="35" borderId="11" xfId="0" applyNumberFormat="1" applyFont="1" applyFill="1" applyBorder="1" applyAlignment="1">
      <alignment horizontal="right" vertical="top" wrapText="1"/>
    </xf>
    <xf numFmtId="2" fontId="11" fillId="35" borderId="0" xfId="0" applyNumberFormat="1" applyFont="1" applyFill="1" applyBorder="1" applyAlignment="1">
      <alignment/>
    </xf>
    <xf numFmtId="0" fontId="11" fillId="35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0" fontId="40" fillId="35" borderId="11" xfId="0" applyNumberFormat="1" applyFont="1" applyFill="1" applyBorder="1" applyAlignment="1">
      <alignment horizontal="center" vertical="center"/>
    </xf>
    <xf numFmtId="0" fontId="35" fillId="35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165" fontId="35" fillId="0" borderId="11" xfId="0" applyNumberFormat="1" applyFont="1" applyFill="1" applyBorder="1" applyAlignment="1">
      <alignment vertical="center" wrapText="1"/>
    </xf>
    <xf numFmtId="4" fontId="40" fillId="35" borderId="11" xfId="0" applyNumberFormat="1" applyFont="1" applyFill="1" applyBorder="1" applyAlignment="1">
      <alignment horizontal="right" vertical="top" wrapText="1"/>
    </xf>
    <xf numFmtId="4" fontId="2" fillId="35" borderId="11" xfId="0" applyNumberFormat="1" applyFont="1" applyFill="1" applyBorder="1" applyAlignment="1">
      <alignment horizontal="right" vertical="top" wrapText="1"/>
    </xf>
    <xf numFmtId="2" fontId="35" fillId="0" borderId="11" xfId="0" applyNumberFormat="1" applyFont="1" applyFill="1" applyBorder="1" applyAlignment="1">
      <alignment/>
    </xf>
    <xf numFmtId="4" fontId="35" fillId="35" borderId="11" xfId="0" applyNumberFormat="1" applyFont="1" applyFill="1" applyBorder="1" applyAlignment="1">
      <alignment horizontal="right" vertical="top" wrapText="1"/>
    </xf>
    <xf numFmtId="4" fontId="42" fillId="35" borderId="11" xfId="0" applyNumberFormat="1" applyFont="1" applyFill="1" applyBorder="1" applyAlignment="1">
      <alignment horizontal="right" vertical="top" wrapText="1"/>
    </xf>
    <xf numFmtId="4" fontId="42" fillId="35" borderId="11" xfId="0" applyNumberFormat="1" applyFont="1" applyFill="1" applyBorder="1" applyAlignment="1">
      <alignment vertical="top" wrapText="1"/>
    </xf>
    <xf numFmtId="4" fontId="35" fillId="35" borderId="11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vertical="top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right" vertical="top"/>
    </xf>
    <xf numFmtId="4" fontId="42" fillId="35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wrapText="1"/>
    </xf>
    <xf numFmtId="2" fontId="2" fillId="0" borderId="1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40" fillId="0" borderId="11" xfId="0" applyNumberFormat="1" applyFont="1" applyFill="1" applyBorder="1" applyAlignment="1">
      <alignment vertical="center" wrapText="1"/>
    </xf>
    <xf numFmtId="4" fontId="40" fillId="35" borderId="11" xfId="0" applyNumberFormat="1" applyFont="1" applyFill="1" applyBorder="1" applyAlignment="1">
      <alignment vertical="center" wrapText="1"/>
    </xf>
    <xf numFmtId="0" fontId="35" fillId="0" borderId="11" xfId="0" applyNumberFormat="1" applyFont="1" applyBorder="1" applyAlignment="1" applyProtection="1">
      <alignment vertical="top" wrapText="1"/>
      <protection/>
    </xf>
    <xf numFmtId="0" fontId="2" fillId="0" borderId="11" xfId="0" applyFont="1" applyBorder="1" applyAlignment="1">
      <alignment/>
    </xf>
    <xf numFmtId="4" fontId="35" fillId="35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/>
    </xf>
    <xf numFmtId="0" fontId="25" fillId="0" borderId="0" xfId="0" applyFont="1" applyAlignment="1">
      <alignment wrapText="1"/>
    </xf>
    <xf numFmtId="165" fontId="25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33" borderId="12" xfId="44" applyFont="1" applyFill="1" applyBorder="1" applyAlignment="1">
      <alignment horizontal="center" vertical="top" wrapText="1"/>
      <protection/>
    </xf>
    <xf numFmtId="3" fontId="4" fillId="33" borderId="12" xfId="0" applyNumberFormat="1" applyFont="1" applyFill="1" applyBorder="1" applyAlignment="1">
      <alignment horizontal="center" vertical="top" wrapText="1"/>
    </xf>
    <xf numFmtId="3" fontId="30" fillId="33" borderId="17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165" fontId="19" fillId="0" borderId="11" xfId="0" applyNumberFormat="1" applyFont="1" applyBorder="1" applyAlignment="1">
      <alignment horizontal="right" wrapText="1"/>
    </xf>
    <xf numFmtId="4" fontId="19" fillId="0" borderId="13" xfId="0" applyNumberFormat="1" applyFont="1" applyBorder="1" applyAlignment="1">
      <alignment horizontal="right" vertical="top"/>
    </xf>
    <xf numFmtId="0" fontId="19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4" fontId="19" fillId="0" borderId="11" xfId="0" applyNumberFormat="1" applyFont="1" applyFill="1" applyBorder="1" applyAlignment="1">
      <alignment horizontal="right" vertical="top" wrapText="1"/>
    </xf>
    <xf numFmtId="0" fontId="40" fillId="35" borderId="11" xfId="0" applyNumberFormat="1" applyFont="1" applyFill="1" applyBorder="1" applyAlignment="1" applyProtection="1">
      <alignment horizontal="center" vertical="top"/>
      <protection/>
    </xf>
    <xf numFmtId="0" fontId="35" fillId="0" borderId="11" xfId="0" applyNumberFormat="1" applyFont="1" applyBorder="1" applyAlignment="1" applyProtection="1">
      <alignment horizontal="center" vertical="top"/>
      <protection/>
    </xf>
    <xf numFmtId="165" fontId="2" fillId="0" borderId="11" xfId="0" applyNumberFormat="1" applyFont="1" applyBorder="1" applyAlignment="1">
      <alignment horizontal="right" vertical="top" wrapText="1"/>
    </xf>
    <xf numFmtId="4" fontId="35" fillId="35" borderId="11" xfId="0" applyNumberFormat="1" applyFont="1" applyFill="1" applyBorder="1" applyAlignment="1" applyProtection="1">
      <alignment vertical="top"/>
      <protection/>
    </xf>
    <xf numFmtId="4" fontId="40" fillId="35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4" fontId="35" fillId="35" borderId="11" xfId="0" applyNumberFormat="1" applyFont="1" applyFill="1" applyBorder="1" applyAlignment="1" applyProtection="1">
      <alignment horizontal="right" vertical="top"/>
      <protection/>
    </xf>
    <xf numFmtId="4" fontId="41" fillId="35" borderId="11" xfId="0" applyNumberFormat="1" applyFont="1" applyFill="1" applyBorder="1" applyAlignment="1" applyProtection="1">
      <alignment horizontal="right" vertical="top"/>
      <protection/>
    </xf>
    <xf numFmtId="4" fontId="42" fillId="35" borderId="11" xfId="0" applyNumberFormat="1" applyFont="1" applyFill="1" applyBorder="1" applyAlignment="1" applyProtection="1">
      <alignment horizontal="right" vertical="top"/>
      <protection/>
    </xf>
    <xf numFmtId="4" fontId="35" fillId="35" borderId="11" xfId="0" applyNumberFormat="1" applyFont="1" applyFill="1" applyBorder="1" applyAlignment="1" applyProtection="1">
      <alignment vertical="top" wrapText="1"/>
      <protection/>
    </xf>
    <xf numFmtId="4" fontId="42" fillId="35" borderId="11" xfId="0" applyNumberFormat="1" applyFont="1" applyFill="1" applyBorder="1" applyAlignment="1" applyProtection="1">
      <alignment vertical="top" wrapText="1"/>
      <protection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35" fillId="35" borderId="11" xfId="0" applyNumberFormat="1" applyFont="1" applyFill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vertical="top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wrapText="1"/>
    </xf>
    <xf numFmtId="0" fontId="35" fillId="0" borderId="0" xfId="0" applyNumberFormat="1" applyFont="1" applyBorder="1" applyAlignment="1" applyProtection="1">
      <alignment/>
      <protection/>
    </xf>
    <xf numFmtId="49" fontId="40" fillId="35" borderId="0" xfId="0" applyNumberFormat="1" applyFont="1" applyFill="1" applyBorder="1" applyAlignment="1" applyProtection="1">
      <alignment horizontal="left" vertical="top" wrapText="1"/>
      <protection/>
    </xf>
    <xf numFmtId="0" fontId="35" fillId="35" borderId="0" xfId="0" applyNumberFormat="1" applyFont="1" applyFill="1" applyBorder="1" applyAlignment="1" applyProtection="1">
      <alignment vertical="top"/>
      <protection/>
    </xf>
    <xf numFmtId="0" fontId="48" fillId="35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Border="1" applyAlignment="1" applyProtection="1">
      <alignment/>
      <protection/>
    </xf>
    <xf numFmtId="4" fontId="19" fillId="34" borderId="18" xfId="0" applyNumberFormat="1" applyFont="1" applyFill="1" applyBorder="1" applyAlignment="1">
      <alignment horizontal="right" vertical="top"/>
    </xf>
    <xf numFmtId="167" fontId="40" fillId="35" borderId="11" xfId="0" applyNumberFormat="1" applyFont="1" applyFill="1" applyBorder="1" applyAlignment="1" applyProtection="1">
      <alignment horizontal="right" vertical="center" wrapText="1"/>
      <protection/>
    </xf>
    <xf numFmtId="4" fontId="19" fillId="35" borderId="11" xfId="0" applyNumberFormat="1" applyFont="1" applyFill="1" applyBorder="1" applyAlignment="1">
      <alignment horizontal="right" vertical="top"/>
    </xf>
    <xf numFmtId="2" fontId="35" fillId="35" borderId="11" xfId="0" applyNumberFormat="1" applyFont="1" applyFill="1" applyBorder="1" applyAlignment="1" applyProtection="1">
      <alignment/>
      <protection/>
    </xf>
    <xf numFmtId="0" fontId="35" fillId="35" borderId="11" xfId="0" applyNumberFormat="1" applyFont="1" applyFill="1" applyBorder="1" applyAlignment="1" applyProtection="1">
      <alignment/>
      <protection/>
    </xf>
    <xf numFmtId="0" fontId="11" fillId="35" borderId="0" xfId="0" applyNumberFormat="1" applyFont="1" applyFill="1" applyBorder="1" applyAlignment="1" applyProtection="1">
      <alignment/>
      <protection/>
    </xf>
    <xf numFmtId="0" fontId="40" fillId="35" borderId="11" xfId="0" applyNumberFormat="1" applyFont="1" applyFill="1" applyBorder="1" applyAlignment="1" applyProtection="1">
      <alignment horizontal="center" vertical="center"/>
      <protection/>
    </xf>
    <xf numFmtId="0" fontId="35" fillId="0" borderId="11" xfId="0" applyNumberFormat="1" applyFont="1" applyBorder="1" applyAlignment="1" applyProtection="1">
      <alignment horizontal="center" vertical="center"/>
      <protection/>
    </xf>
    <xf numFmtId="0" fontId="35" fillId="0" borderId="11" xfId="0" applyNumberFormat="1" applyFont="1" applyBorder="1" applyAlignment="1" applyProtection="1">
      <alignment vertical="center" wrapText="1"/>
      <protection/>
    </xf>
    <xf numFmtId="167" fontId="35" fillId="0" borderId="11" xfId="0" applyNumberFormat="1" applyFont="1" applyBorder="1" applyAlignment="1" applyProtection="1">
      <alignment horizontal="right" vertical="center" wrapText="1"/>
      <protection/>
    </xf>
    <xf numFmtId="4" fontId="35" fillId="35" borderId="11" xfId="0" applyNumberFormat="1" applyFont="1" applyFill="1" applyBorder="1" applyAlignment="1" applyProtection="1">
      <alignment vertical="center"/>
      <protection/>
    </xf>
    <xf numFmtId="4" fontId="40" fillId="35" borderId="11" xfId="0" applyNumberFormat="1" applyFont="1" applyFill="1" applyBorder="1" applyAlignment="1" applyProtection="1">
      <alignment horizontal="right" vertical="center"/>
      <protection/>
    </xf>
    <xf numFmtId="4" fontId="2" fillId="35" borderId="11" xfId="0" applyNumberFormat="1" applyFont="1" applyFill="1" applyBorder="1" applyAlignment="1" applyProtection="1">
      <alignment horizontal="right" vertical="center"/>
      <protection/>
    </xf>
    <xf numFmtId="4" fontId="42" fillId="35" borderId="11" xfId="0" applyNumberFormat="1" applyFont="1" applyFill="1" applyBorder="1" applyAlignment="1" applyProtection="1">
      <alignment vertical="center"/>
      <protection/>
    </xf>
    <xf numFmtId="4" fontId="35" fillId="35" borderId="11" xfId="0" applyNumberFormat="1" applyFont="1" applyFill="1" applyBorder="1" applyAlignment="1" applyProtection="1">
      <alignment vertical="center" wrapText="1"/>
      <protection/>
    </xf>
    <xf numFmtId="4" fontId="42" fillId="35" borderId="11" xfId="0" applyNumberFormat="1" applyFont="1" applyFill="1" applyBorder="1" applyAlignment="1" applyProtection="1">
      <alignment vertical="center" wrapText="1"/>
      <protection/>
    </xf>
    <xf numFmtId="167" fontId="40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11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9" fillId="35" borderId="11" xfId="0" applyFont="1" applyFill="1" applyBorder="1" applyAlignment="1">
      <alignment vertical="center" wrapText="1"/>
    </xf>
    <xf numFmtId="165" fontId="19" fillId="35" borderId="11" xfId="0" applyNumberFormat="1" applyFont="1" applyFill="1" applyBorder="1" applyAlignment="1">
      <alignment vertical="center" wrapText="1"/>
    </xf>
    <xf numFmtId="4" fontId="19" fillId="35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0" borderId="0" xfId="0" applyNumberFormat="1" applyFont="1" applyBorder="1" applyAlignment="1" applyProtection="1">
      <alignment vertical="center"/>
      <protection/>
    </xf>
    <xf numFmtId="165" fontId="40" fillId="35" borderId="0" xfId="0" applyNumberFormat="1" applyFont="1" applyFill="1" applyBorder="1" applyAlignment="1" applyProtection="1">
      <alignment horizontal="left" vertical="center" wrapText="1"/>
      <protection/>
    </xf>
    <xf numFmtId="0" fontId="35" fillId="35" borderId="0" xfId="0" applyNumberFormat="1" applyFont="1" applyFill="1" applyBorder="1" applyAlignment="1" applyProtection="1">
      <alignment vertical="center"/>
      <protection/>
    </xf>
    <xf numFmtId="0" fontId="48" fillId="35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Border="1" applyAlignment="1" applyProtection="1">
      <alignment vertical="center"/>
      <protection/>
    </xf>
    <xf numFmtId="0" fontId="34" fillId="0" borderId="0" xfId="0" applyNumberFormat="1" applyFont="1" applyBorder="1" applyAlignment="1" applyProtection="1">
      <alignment vertical="center"/>
      <protection/>
    </xf>
    <xf numFmtId="2" fontId="35" fillId="0" borderId="0" xfId="0" applyNumberFormat="1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165" fontId="19" fillId="35" borderId="11" xfId="0" applyNumberFormat="1" applyFont="1" applyFill="1" applyBorder="1" applyAlignment="1">
      <alignment horizontal="right" vertical="center" wrapText="1"/>
    </xf>
    <xf numFmtId="4" fontId="41" fillId="35" borderId="11" xfId="0" applyNumberFormat="1" applyFont="1" applyFill="1" applyBorder="1" applyAlignment="1" applyProtection="1">
      <alignment horizontal="right" vertical="center"/>
      <protection/>
    </xf>
    <xf numFmtId="4" fontId="42" fillId="35" borderId="11" xfId="0" applyNumberFormat="1" applyFont="1" applyFill="1" applyBorder="1" applyAlignment="1" applyProtection="1">
      <alignment horizontal="right" vertical="center"/>
      <protection/>
    </xf>
    <xf numFmtId="165" fontId="35" fillId="0" borderId="0" xfId="0" applyNumberFormat="1" applyFont="1" applyBorder="1" applyAlignment="1" applyProtection="1">
      <alignment vertical="center"/>
      <protection/>
    </xf>
    <xf numFmtId="49" fontId="25" fillId="0" borderId="0" xfId="0" applyNumberFormat="1" applyFont="1" applyAlignment="1">
      <alignment vertical="top"/>
    </xf>
    <xf numFmtId="0" fontId="25" fillId="0" borderId="0" xfId="0" applyFont="1" applyAlignment="1">
      <alignment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right" vertical="top" wrapText="1"/>
    </xf>
    <xf numFmtId="49" fontId="8" fillId="33" borderId="11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1" fontId="8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/>
    </xf>
    <xf numFmtId="49" fontId="8" fillId="35" borderId="0" xfId="0" applyNumberFormat="1" applyFont="1" applyFill="1" applyBorder="1" applyAlignment="1">
      <alignment horizontal="right" vertical="center"/>
    </xf>
    <xf numFmtId="165" fontId="8" fillId="35" borderId="0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50" fillId="0" borderId="0" xfId="0" applyFont="1" applyAlignment="1">
      <alignment vertical="top"/>
    </xf>
    <xf numFmtId="49" fontId="8" fillId="34" borderId="11" xfId="0" applyNumberFormat="1" applyFont="1" applyFill="1" applyBorder="1" applyAlignment="1">
      <alignment horizontal="center" vertical="top"/>
    </xf>
    <xf numFmtId="3" fontId="8" fillId="34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justify" vertical="top"/>
    </xf>
    <xf numFmtId="0" fontId="9" fillId="0" borderId="11" xfId="0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justify" vertical="top"/>
    </xf>
    <xf numFmtId="3" fontId="2" fillId="0" borderId="0" xfId="0" applyNumberFormat="1" applyFont="1" applyAlignment="1">
      <alignment vertical="top"/>
    </xf>
    <xf numFmtId="4" fontId="8" fillId="33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164" fontId="8" fillId="34" borderId="11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4" fontId="8" fillId="0" borderId="11" xfId="0" applyNumberFormat="1" applyFont="1" applyFill="1" applyBorder="1" applyAlignment="1">
      <alignment horizontal="right" vertical="top"/>
    </xf>
    <xf numFmtId="164" fontId="8" fillId="0" borderId="11" xfId="0" applyNumberFormat="1" applyFont="1" applyFill="1" applyBorder="1" applyAlignment="1">
      <alignment horizontal="right" vertical="top"/>
    </xf>
    <xf numFmtId="3" fontId="9" fillId="0" borderId="11" xfId="0" applyNumberFormat="1" applyFont="1" applyBorder="1" applyAlignment="1">
      <alignment horizontal="justify" vertical="top" wrapText="1"/>
    </xf>
    <xf numFmtId="164" fontId="9" fillId="0" borderId="11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right" vertical="top"/>
    </xf>
    <xf numFmtId="164" fontId="8" fillId="0" borderId="11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justify" vertical="top" wrapText="1"/>
    </xf>
    <xf numFmtId="3" fontId="8" fillId="34" borderId="11" xfId="0" applyNumberFormat="1" applyFont="1" applyFill="1" applyBorder="1" applyAlignment="1">
      <alignment horizontal="justify" vertical="top" wrapText="1"/>
    </xf>
    <xf numFmtId="4" fontId="8" fillId="34" borderId="11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9" fillId="35" borderId="11" xfId="0" applyNumberFormat="1" applyFont="1" applyFill="1" applyBorder="1" applyAlignment="1">
      <alignment horizontal="right" vertical="top"/>
    </xf>
    <xf numFmtId="0" fontId="8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4" fontId="9" fillId="0" borderId="11" xfId="0" applyNumberFormat="1" applyFont="1" applyBorder="1" applyAlignment="1">
      <alignment horizontal="right" vertical="top" wrapText="1"/>
    </xf>
    <xf numFmtId="2" fontId="8" fillId="34" borderId="11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0" fontId="9" fillId="35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0" fontId="8" fillId="35" borderId="11" xfId="0" applyFont="1" applyFill="1" applyBorder="1" applyAlignment="1">
      <alignment horizontal="left" vertical="top" wrapText="1"/>
    </xf>
    <xf numFmtId="4" fontId="8" fillId="0" borderId="11" xfId="0" applyNumberFormat="1" applyFont="1" applyBorder="1" applyAlignment="1">
      <alignment horizontal="right" vertical="top"/>
    </xf>
    <xf numFmtId="4" fontId="8" fillId="38" borderId="11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2" fillId="0" borderId="0" xfId="44" applyFont="1" applyAlignment="1">
      <alignment vertical="center"/>
      <protection/>
    </xf>
    <xf numFmtId="0" fontId="2" fillId="0" borderId="0" xfId="44" applyFont="1" applyAlignment="1">
      <alignment vertical="top"/>
      <protection/>
    </xf>
    <xf numFmtId="0" fontId="16" fillId="0" borderId="0" xfId="44" applyFont="1" applyAlignment="1">
      <alignment horizontal="right"/>
      <protection/>
    </xf>
    <xf numFmtId="0" fontId="19" fillId="33" borderId="11" xfId="44" applyFont="1" applyFill="1" applyBorder="1" applyAlignment="1">
      <alignment horizontal="center" vertical="center"/>
      <protection/>
    </xf>
    <xf numFmtId="0" fontId="19" fillId="33" borderId="11" xfId="44" applyFont="1" applyFill="1" applyBorder="1" applyAlignment="1">
      <alignment horizontal="center" vertical="center" wrapText="1"/>
      <protection/>
    </xf>
    <xf numFmtId="0" fontId="16" fillId="0" borderId="11" xfId="44" applyFont="1" applyBorder="1" applyAlignment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0" fontId="16" fillId="0" borderId="0" xfId="44" applyFont="1" applyAlignment="1">
      <alignment vertical="center"/>
      <protection/>
    </xf>
    <xf numFmtId="164" fontId="8" fillId="0" borderId="11" xfId="44" applyNumberFormat="1" applyFont="1" applyBorder="1" applyAlignment="1">
      <alignment horizontal="center" vertical="center"/>
      <protection/>
    </xf>
    <xf numFmtId="0" fontId="9" fillId="0" borderId="0" xfId="44" applyFont="1" applyAlignment="1">
      <alignment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vertical="center"/>
      <protection/>
    </xf>
    <xf numFmtId="4" fontId="9" fillId="0" borderId="11" xfId="44" applyNumberFormat="1" applyFont="1" applyBorder="1" applyAlignment="1">
      <alignment horizontal="right" vertical="center"/>
      <protection/>
    </xf>
    <xf numFmtId="0" fontId="9" fillId="0" borderId="11" xfId="44" applyFont="1" applyBorder="1" applyAlignment="1">
      <alignment vertical="center" wrapText="1"/>
      <protection/>
    </xf>
    <xf numFmtId="164" fontId="9" fillId="0" borderId="11" xfId="44" applyNumberFormat="1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vertical="center"/>
      <protection/>
    </xf>
    <xf numFmtId="0" fontId="51" fillId="0" borderId="0" xfId="44" applyFont="1">
      <alignment/>
      <protection/>
    </xf>
    <xf numFmtId="0" fontId="51" fillId="0" borderId="0" xfId="44" applyFont="1" applyAlignment="1">
      <alignment vertical="center"/>
      <protection/>
    </xf>
    <xf numFmtId="0" fontId="2" fillId="0" borderId="0" xfId="44" applyFont="1">
      <alignment/>
      <protection/>
    </xf>
    <xf numFmtId="4" fontId="2" fillId="0" borderId="0" xfId="44" applyNumberFormat="1" applyFont="1">
      <alignment/>
      <protection/>
    </xf>
    <xf numFmtId="0" fontId="7" fillId="0" borderId="0" xfId="44" applyFont="1">
      <alignment/>
      <protection/>
    </xf>
    <xf numFmtId="0" fontId="19" fillId="35" borderId="11" xfId="0" applyFont="1" applyFill="1" applyBorder="1" applyAlignment="1">
      <alignment horizontal="center" vertical="center" wrapText="1"/>
    </xf>
    <xf numFmtId="2" fontId="19" fillId="0" borderId="11" xfId="44" applyNumberFormat="1" applyFont="1" applyFill="1" applyBorder="1" applyAlignment="1">
      <alignment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2" fontId="2" fillId="0" borderId="11" xfId="44" applyNumberFormat="1" applyFont="1" applyFill="1" applyBorder="1" applyAlignment="1">
      <alignment vertical="center"/>
      <protection/>
    </xf>
    <xf numFmtId="0" fontId="32" fillId="0" borderId="0" xfId="44" applyFont="1">
      <alignment/>
      <protection/>
    </xf>
    <xf numFmtId="4" fontId="2" fillId="0" borderId="13" xfId="44" applyNumberFormat="1" applyFont="1" applyBorder="1" applyAlignment="1">
      <alignment vertical="center"/>
      <protection/>
    </xf>
    <xf numFmtId="0" fontId="2" fillId="35" borderId="11" xfId="0" applyFont="1" applyFill="1" applyBorder="1" applyAlignment="1">
      <alignment horizontal="left" vertical="center" wrapText="1"/>
    </xf>
    <xf numFmtId="4" fontId="2" fillId="35" borderId="13" xfId="44" applyNumberFormat="1" applyFont="1" applyFill="1" applyBorder="1" applyAlignment="1">
      <alignment vertical="center" wrapText="1"/>
      <protection/>
    </xf>
    <xf numFmtId="0" fontId="19" fillId="0" borderId="11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32" fillId="0" borderId="11" xfId="44" applyFont="1" applyBorder="1" applyAlignment="1">
      <alignment horizontal="left" vertical="center" wrapText="1"/>
      <protection/>
    </xf>
    <xf numFmtId="2" fontId="2" fillId="0" borderId="11" xfId="0" applyNumberFormat="1" applyFont="1" applyBorder="1" applyAlignment="1">
      <alignment vertical="center" wrapText="1"/>
    </xf>
    <xf numFmtId="4" fontId="2" fillId="0" borderId="13" xfId="44" applyNumberFormat="1" applyFont="1" applyBorder="1" applyAlignment="1">
      <alignment horizontal="right"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2" fillId="0" borderId="11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left" vertical="center" wrapText="1"/>
      <protection/>
    </xf>
    <xf numFmtId="2" fontId="19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4" fontId="2" fillId="35" borderId="13" xfId="44" applyNumberFormat="1" applyFont="1" applyFill="1" applyBorder="1" applyAlignment="1">
      <alignment horizontal="right" vertical="center" wrapText="1"/>
      <protection/>
    </xf>
    <xf numFmtId="3" fontId="2" fillId="35" borderId="11" xfId="0" applyNumberFormat="1" applyFont="1" applyFill="1" applyBorder="1" applyAlignment="1">
      <alignment horizontal="left" vertical="center" wrapText="1"/>
    </xf>
    <xf numFmtId="0" fontId="19" fillId="0" borderId="0" xfId="44" applyFont="1">
      <alignment/>
      <protection/>
    </xf>
    <xf numFmtId="0" fontId="19" fillId="0" borderId="11" xfId="44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2" fontId="2" fillId="0" borderId="0" xfId="44" applyNumberFormat="1" applyFont="1">
      <alignment/>
      <protection/>
    </xf>
    <xf numFmtId="3" fontId="2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53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4" fontId="2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/>
    </xf>
    <xf numFmtId="0" fontId="29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34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4" fillId="35" borderId="11" xfId="0" applyNumberFormat="1" applyFont="1" applyFill="1" applyBorder="1" applyAlignment="1" applyProtection="1">
      <alignment horizontal="left" vertical="center" wrapText="1" shrinkToFit="1"/>
      <protection locked="0"/>
    </xf>
    <xf numFmtId="4" fontId="34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wrapText="1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49" fontId="15" fillId="39" borderId="19" xfId="0" applyNumberFormat="1" applyFont="1" applyFill="1" applyBorder="1" applyAlignment="1">
      <alignment horizontal="center" vertical="top"/>
    </xf>
    <xf numFmtId="0" fontId="15" fillId="39" borderId="19" xfId="0" applyFont="1" applyFill="1" applyBorder="1" applyAlignment="1">
      <alignment horizontal="center" vertical="top"/>
    </xf>
    <xf numFmtId="0" fontId="15" fillId="39" borderId="19" xfId="0" applyFont="1" applyFill="1" applyBorder="1" applyAlignment="1">
      <alignment horizontal="center" vertical="top" wrapText="1"/>
    </xf>
    <xf numFmtId="2" fontId="15" fillId="39" borderId="19" xfId="0" applyNumberFormat="1" applyFont="1" applyFill="1" applyBorder="1" applyAlignment="1">
      <alignment horizontal="center" vertical="top"/>
    </xf>
    <xf numFmtId="0" fontId="31" fillId="39" borderId="19" xfId="0" applyNumberFormat="1" applyFont="1" applyFill="1" applyBorder="1" applyAlignment="1">
      <alignment horizontal="center" vertical="top"/>
    </xf>
    <xf numFmtId="0" fontId="31" fillId="39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20" fillId="0" borderId="19" xfId="0" applyFont="1" applyBorder="1" applyAlignment="1">
      <alignment vertical="top"/>
    </xf>
    <xf numFmtId="0" fontId="15" fillId="0" borderId="19" xfId="0" applyFont="1" applyBorder="1" applyAlignment="1">
      <alignment vertical="top" wrapText="1"/>
    </xf>
    <xf numFmtId="2" fontId="20" fillId="0" borderId="19" xfId="0" applyNumberFormat="1" applyFont="1" applyBorder="1" applyAlignment="1">
      <alignment vertical="top"/>
    </xf>
    <xf numFmtId="2" fontId="15" fillId="0" borderId="19" xfId="0" applyNumberFormat="1" applyFont="1" applyBorder="1" applyAlignment="1">
      <alignment vertical="top"/>
    </xf>
    <xf numFmtId="165" fontId="15" fillId="0" borderId="19" xfId="0" applyNumberFormat="1" applyFont="1" applyBorder="1" applyAlignment="1">
      <alignment horizontal="right" vertical="top"/>
    </xf>
    <xf numFmtId="49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vertical="top"/>
    </xf>
    <xf numFmtId="165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wrapText="1"/>
    </xf>
    <xf numFmtId="0" fontId="8" fillId="40" borderId="11" xfId="0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center" vertical="center"/>
    </xf>
    <xf numFmtId="49" fontId="9" fillId="40" borderId="11" xfId="0" applyNumberFormat="1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wrapText="1"/>
    </xf>
    <xf numFmtId="4" fontId="8" fillId="40" borderId="11" xfId="0" applyNumberFormat="1" applyFont="1" applyFill="1" applyBorder="1" applyAlignment="1">
      <alignment horizontal="right" vertical="center"/>
    </xf>
    <xf numFmtId="164" fontId="8" fillId="40" borderId="11" xfId="0" applyNumberFormat="1" applyFont="1" applyFill="1" applyBorder="1" applyAlignment="1">
      <alignment horizontal="right" vertical="center" wrapText="1"/>
    </xf>
    <xf numFmtId="0" fontId="8" fillId="40" borderId="11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 wrapText="1"/>
    </xf>
    <xf numFmtId="49" fontId="8" fillId="40" borderId="11" xfId="0" applyNumberFormat="1" applyFont="1" applyFill="1" applyBorder="1" applyAlignment="1">
      <alignment horizontal="center" vertical="center"/>
    </xf>
    <xf numFmtId="49" fontId="8" fillId="40" borderId="11" xfId="0" applyNumberFormat="1" applyFont="1" applyFill="1" applyBorder="1" applyAlignment="1">
      <alignment horizontal="center" vertical="center"/>
    </xf>
    <xf numFmtId="49" fontId="9" fillId="40" borderId="11" xfId="0" applyNumberFormat="1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 wrapText="1"/>
    </xf>
    <xf numFmtId="4" fontId="8" fillId="40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164" fontId="8" fillId="41" borderId="11" xfId="0" applyNumberFormat="1" applyFont="1" applyFill="1" applyBorder="1" applyAlignment="1">
      <alignment horizontal="right" vertical="center"/>
    </xf>
    <xf numFmtId="0" fontId="8" fillId="41" borderId="11" xfId="0" applyFont="1" applyFill="1" applyBorder="1" applyAlignment="1">
      <alignment horizontal="center" vertical="center"/>
    </xf>
    <xf numFmtId="3" fontId="8" fillId="41" borderId="11" xfId="0" applyNumberFormat="1" applyFont="1" applyFill="1" applyBorder="1" applyAlignment="1">
      <alignment horizontal="center" vertical="center"/>
    </xf>
    <xf numFmtId="165" fontId="8" fillId="40" borderId="11" xfId="0" applyNumberFormat="1" applyFont="1" applyFill="1" applyBorder="1" applyAlignment="1">
      <alignment horizontal="right" vertical="center" wrapText="1"/>
    </xf>
    <xf numFmtId="4" fontId="8" fillId="41" borderId="11" xfId="0" applyNumberFormat="1" applyFont="1" applyFill="1" applyBorder="1" applyAlignment="1">
      <alignment vertical="center"/>
    </xf>
    <xf numFmtId="4" fontId="8" fillId="41" borderId="11" xfId="0" applyNumberFormat="1" applyFont="1" applyFill="1" applyBorder="1" applyAlignment="1">
      <alignment horizontal="right" vertical="center"/>
    </xf>
    <xf numFmtId="165" fontId="8" fillId="0" borderId="11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top" wrapText="1"/>
    </xf>
    <xf numFmtId="4" fontId="8" fillId="35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165" fontId="9" fillId="0" borderId="11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>
      <alignment horizontal="right" vertical="center"/>
    </xf>
    <xf numFmtId="164" fontId="8" fillId="42" borderId="11" xfId="0" applyNumberFormat="1" applyFont="1" applyFill="1" applyBorder="1" applyAlignment="1">
      <alignment vertical="center"/>
    </xf>
    <xf numFmtId="0" fontId="8" fillId="42" borderId="11" xfId="0" applyFont="1" applyFill="1" applyBorder="1" applyAlignment="1">
      <alignment horizontal="left" vertical="center" wrapText="1"/>
    </xf>
    <xf numFmtId="0" fontId="9" fillId="42" borderId="11" xfId="0" applyFont="1" applyFill="1" applyBorder="1" applyAlignment="1">
      <alignment horizontal="center" vertical="center"/>
    </xf>
    <xf numFmtId="0" fontId="9" fillId="42" borderId="11" xfId="0" applyFont="1" applyFill="1" applyBorder="1" applyAlignment="1">
      <alignment horizontal="left" vertical="center" wrapText="1"/>
    </xf>
    <xf numFmtId="4" fontId="9" fillId="42" borderId="11" xfId="0" applyNumberFormat="1" applyFont="1" applyFill="1" applyBorder="1" applyAlignment="1">
      <alignment horizontal="right" vertical="center"/>
    </xf>
    <xf numFmtId="164" fontId="9" fillId="42" borderId="11" xfId="0" applyNumberFormat="1" applyFont="1" applyFill="1" applyBorder="1" applyAlignment="1">
      <alignment vertical="center"/>
    </xf>
    <xf numFmtId="0" fontId="9" fillId="40" borderId="11" xfId="0" applyFont="1" applyFill="1" applyBorder="1" applyAlignment="1">
      <alignment vertical="center"/>
    </xf>
    <xf numFmtId="0" fontId="8" fillId="42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9" fillId="40" borderId="11" xfId="0" applyFont="1" applyFill="1" applyBorder="1" applyAlignment="1">
      <alignment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vertical="center" wrapText="1"/>
    </xf>
    <xf numFmtId="0" fontId="2" fillId="43" borderId="11" xfId="0" applyFont="1" applyFill="1" applyBorder="1" applyAlignment="1">
      <alignment horizontal="center" vertical="center" wrapText="1"/>
    </xf>
    <xf numFmtId="2" fontId="19" fillId="40" borderId="11" xfId="0" applyNumberFormat="1" applyFont="1" applyFill="1" applyBorder="1" applyAlignment="1">
      <alignment vertical="center" wrapText="1"/>
    </xf>
    <xf numFmtId="2" fontId="19" fillId="43" borderId="11" xfId="0" applyNumberFormat="1" applyFont="1" applyFill="1" applyBorder="1" applyAlignment="1">
      <alignment vertical="center" wrapText="1"/>
    </xf>
    <xf numFmtId="2" fontId="2" fillId="43" borderId="11" xfId="0" applyNumberFormat="1" applyFont="1" applyFill="1" applyBorder="1" applyAlignment="1">
      <alignment vertical="center" wrapText="1"/>
    </xf>
    <xf numFmtId="0" fontId="19" fillId="40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4" fontId="2" fillId="40" borderId="11" xfId="0" applyNumberFormat="1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19" fillId="40" borderId="11" xfId="0" applyFont="1" applyFill="1" applyBorder="1" applyAlignment="1">
      <alignment horizontal="center" vertical="center"/>
    </xf>
    <xf numFmtId="165" fontId="19" fillId="40" borderId="11" xfId="0" applyNumberFormat="1" applyFont="1" applyFill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horizontal="right" vertical="center"/>
    </xf>
    <xf numFmtId="4" fontId="40" fillId="41" borderId="11" xfId="0" applyNumberFormat="1" applyFont="1" applyFill="1" applyBorder="1" applyAlignment="1" applyProtection="1">
      <alignment horizontal="right" vertical="center"/>
      <protection/>
    </xf>
    <xf numFmtId="4" fontId="19" fillId="40" borderId="11" xfId="0" applyNumberFormat="1" applyFont="1" applyFill="1" applyBorder="1" applyAlignment="1">
      <alignment vertical="center"/>
    </xf>
    <xf numFmtId="4" fontId="40" fillId="41" borderId="11" xfId="0" applyNumberFormat="1" applyFont="1" applyFill="1" applyBorder="1" applyAlignment="1">
      <alignment vertical="center" wrapText="1"/>
    </xf>
    <xf numFmtId="0" fontId="11" fillId="0" borderId="11" xfId="0" applyNumberFormat="1" applyFont="1" applyBorder="1" applyAlignment="1" applyProtection="1">
      <alignment/>
      <protection/>
    </xf>
    <xf numFmtId="2" fontId="35" fillId="40" borderId="11" xfId="0" applyNumberFormat="1" applyFont="1" applyFill="1" applyBorder="1" applyAlignment="1" applyProtection="1">
      <alignment vertical="center"/>
      <protection/>
    </xf>
    <xf numFmtId="0" fontId="35" fillId="40" borderId="11" xfId="0" applyNumberFormat="1" applyFont="1" applyFill="1" applyBorder="1" applyAlignment="1" applyProtection="1">
      <alignment vertical="center"/>
      <protection/>
    </xf>
    <xf numFmtId="2" fontId="40" fillId="40" borderId="11" xfId="0" applyNumberFormat="1" applyFont="1" applyFill="1" applyBorder="1" applyAlignment="1" applyProtection="1">
      <alignment vertical="center"/>
      <protection/>
    </xf>
    <xf numFmtId="0" fontId="40" fillId="40" borderId="11" xfId="0" applyNumberFormat="1" applyFont="1" applyFill="1" applyBorder="1" applyAlignment="1" applyProtection="1">
      <alignment vertical="center"/>
      <protection/>
    </xf>
    <xf numFmtId="3" fontId="40" fillId="41" borderId="11" xfId="0" applyNumberFormat="1" applyFont="1" applyFill="1" applyBorder="1" applyAlignment="1">
      <alignment horizontal="center" vertical="center" wrapText="1"/>
    </xf>
    <xf numFmtId="1" fontId="40" fillId="41" borderId="11" xfId="0" applyNumberFormat="1" applyFont="1" applyFill="1" applyBorder="1" applyAlignment="1">
      <alignment horizontal="center" vertical="center" wrapText="1"/>
    </xf>
    <xf numFmtId="1" fontId="35" fillId="40" borderId="11" xfId="0" applyNumberFormat="1" applyFont="1" applyFill="1" applyBorder="1" applyAlignment="1">
      <alignment horizontal="center" vertical="center" wrapText="1"/>
    </xf>
    <xf numFmtId="3" fontId="40" fillId="40" borderId="11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 vertical="center" wrapText="1"/>
    </xf>
    <xf numFmtId="2" fontId="11" fillId="0" borderId="11" xfId="0" applyNumberFormat="1" applyFont="1" applyBorder="1" applyAlignment="1" applyProtection="1">
      <alignment/>
      <protection/>
    </xf>
    <xf numFmtId="2" fontId="2" fillId="40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165" fontId="19" fillId="40" borderId="11" xfId="0" applyNumberFormat="1" applyFont="1" applyFill="1" applyBorder="1" applyAlignment="1">
      <alignment vertical="center" wrapText="1"/>
    </xf>
    <xf numFmtId="4" fontId="35" fillId="0" borderId="11" xfId="0" applyNumberFormat="1" applyFont="1" applyBorder="1" applyAlignment="1" applyProtection="1">
      <alignment/>
      <protection/>
    </xf>
    <xf numFmtId="0" fontId="35" fillId="0" borderId="11" xfId="0" applyNumberFormat="1" applyFont="1" applyBorder="1" applyAlignment="1" applyProtection="1">
      <alignment/>
      <protection/>
    </xf>
    <xf numFmtId="0" fontId="19" fillId="40" borderId="11" xfId="0" applyFont="1" applyFill="1" applyBorder="1" applyAlignment="1">
      <alignment horizontal="center"/>
    </xf>
    <xf numFmtId="0" fontId="35" fillId="0" borderId="11" xfId="0" applyNumberFormat="1" applyFont="1" applyBorder="1" applyAlignment="1" applyProtection="1">
      <alignment horizontal="center"/>
      <protection/>
    </xf>
    <xf numFmtId="167" fontId="40" fillId="40" borderId="11" xfId="0" applyNumberFormat="1" applyFont="1" applyFill="1" applyBorder="1" applyAlignment="1" applyProtection="1">
      <alignment horizontal="right" vertical="center" wrapText="1"/>
      <protection/>
    </xf>
    <xf numFmtId="4" fontId="40" fillId="41" borderId="11" xfId="0" applyNumberFormat="1" applyFont="1" applyFill="1" applyBorder="1" applyAlignment="1">
      <alignment vertical="center"/>
    </xf>
    <xf numFmtId="2" fontId="35" fillId="0" borderId="14" xfId="0" applyNumberFormat="1" applyFont="1" applyBorder="1" applyAlignment="1" applyProtection="1">
      <alignment vertical="center"/>
      <protection/>
    </xf>
    <xf numFmtId="4" fontId="19" fillId="0" borderId="14" xfId="0" applyNumberFormat="1" applyFont="1" applyBorder="1" applyAlignment="1">
      <alignment horizontal="right" vertical="center"/>
    </xf>
    <xf numFmtId="0" fontId="9" fillId="42" borderId="11" xfId="0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>
      <alignment horizontal="right" vertical="center" wrapText="1"/>
    </xf>
    <xf numFmtId="0" fontId="8" fillId="42" borderId="11" xfId="0" applyFont="1" applyFill="1" applyBorder="1" applyAlignment="1">
      <alignment horizontal="center" vertical="center"/>
    </xf>
    <xf numFmtId="164" fontId="9" fillId="42" borderId="11" xfId="0" applyNumberFormat="1" applyFont="1" applyFill="1" applyBorder="1" applyAlignment="1">
      <alignment vertical="center" wrapText="1"/>
    </xf>
    <xf numFmtId="4" fontId="9" fillId="42" borderId="11" xfId="0" applyNumberFormat="1" applyFont="1" applyFill="1" applyBorder="1" applyAlignment="1">
      <alignment horizontal="right" vertical="center" wrapText="1"/>
    </xf>
    <xf numFmtId="164" fontId="8" fillId="42" borderId="11" xfId="0" applyNumberFormat="1" applyFont="1" applyFill="1" applyBorder="1" applyAlignment="1">
      <alignment vertical="center" wrapText="1"/>
    </xf>
    <xf numFmtId="3" fontId="9" fillId="35" borderId="11" xfId="0" applyNumberFormat="1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 wrapText="1"/>
    </xf>
    <xf numFmtId="4" fontId="8" fillId="42" borderId="11" xfId="0" applyNumberFormat="1" applyFont="1" applyFill="1" applyBorder="1" applyAlignment="1">
      <alignment horizontal="right" vertical="center"/>
    </xf>
    <xf numFmtId="0" fontId="8" fillId="42" borderId="13" xfId="0" applyFont="1" applyFill="1" applyBorder="1" applyAlignment="1">
      <alignment horizontal="left" vertical="top" wrapText="1"/>
    </xf>
    <xf numFmtId="0" fontId="9" fillId="42" borderId="13" xfId="0" applyFont="1" applyFill="1" applyBorder="1" applyAlignment="1">
      <alignment horizontal="left" vertical="top" wrapText="1"/>
    </xf>
    <xf numFmtId="165" fontId="9" fillId="40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wrapText="1"/>
    </xf>
    <xf numFmtId="4" fontId="8" fillId="40" borderId="12" xfId="0" applyNumberFormat="1" applyFont="1" applyFill="1" applyBorder="1" applyAlignment="1">
      <alignment horizontal="right" vertical="center" wrapText="1"/>
    </xf>
    <xf numFmtId="4" fontId="8" fillId="41" borderId="11" xfId="0" applyNumberFormat="1" applyFont="1" applyFill="1" applyBorder="1" applyAlignment="1">
      <alignment horizontal="center" vertical="center"/>
    </xf>
    <xf numFmtId="164" fontId="8" fillId="44" borderId="11" xfId="0" applyNumberFormat="1" applyFont="1" applyFill="1" applyBorder="1" applyAlignment="1">
      <alignment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9" fillId="45" borderId="0" xfId="0" applyFont="1" applyFill="1" applyAlignment="1">
      <alignment vertical="center"/>
    </xf>
    <xf numFmtId="0" fontId="9" fillId="42" borderId="11" xfId="0" applyFont="1" applyFill="1" applyBorder="1" applyAlignment="1">
      <alignment horizontal="center" vertical="center" wrapText="1"/>
    </xf>
    <xf numFmtId="4" fontId="19" fillId="34" borderId="11" xfId="0" applyNumberFormat="1" applyFont="1" applyFill="1" applyBorder="1" applyAlignment="1">
      <alignment horizontal="right" vertical="center"/>
    </xf>
    <xf numFmtId="4" fontId="2" fillId="35" borderId="14" xfId="0" applyNumberFormat="1" applyFont="1" applyFill="1" applyBorder="1" applyAlignment="1">
      <alignment vertical="center"/>
    </xf>
    <xf numFmtId="4" fontId="9" fillId="0" borderId="12" xfId="0" applyNumberFormat="1" applyFont="1" applyBorder="1" applyAlignment="1">
      <alignment horizontal="right" vertical="center"/>
    </xf>
    <xf numFmtId="49" fontId="8" fillId="42" borderId="11" xfId="0" applyNumberFormat="1" applyFont="1" applyFill="1" applyBorder="1" applyAlignment="1">
      <alignment horizontal="center" vertical="center"/>
    </xf>
    <xf numFmtId="164" fontId="8" fillId="42" borderId="11" xfId="0" applyNumberFormat="1" applyFont="1" applyFill="1" applyBorder="1" applyAlignment="1">
      <alignment horizontal="right" vertical="center"/>
    </xf>
    <xf numFmtId="49" fontId="9" fillId="42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165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right" vertical="center"/>
    </xf>
    <xf numFmtId="4" fontId="40" fillId="35" borderId="11" xfId="0" applyNumberFormat="1" applyFont="1" applyFill="1" applyBorder="1" applyAlignment="1">
      <alignment vertical="center" wrapText="1"/>
    </xf>
    <xf numFmtId="4" fontId="19" fillId="0" borderId="11" xfId="0" applyNumberFormat="1" applyFont="1" applyBorder="1" applyAlignment="1">
      <alignment vertical="center"/>
    </xf>
    <xf numFmtId="2" fontId="19" fillId="0" borderId="11" xfId="0" applyNumberFormat="1" applyFont="1" applyBorder="1" applyAlignment="1">
      <alignment vertical="center" wrapText="1"/>
    </xf>
    <xf numFmtId="4" fontId="40" fillId="35" borderId="11" xfId="0" applyNumberFormat="1" applyFont="1" applyFill="1" applyBorder="1" applyAlignment="1">
      <alignment vertical="center"/>
    </xf>
    <xf numFmtId="4" fontId="40" fillId="35" borderId="11" xfId="0" applyNumberFormat="1" applyFont="1" applyFill="1" applyBorder="1" applyAlignment="1" applyProtection="1">
      <alignment horizontal="right" vertical="center"/>
      <protection/>
    </xf>
    <xf numFmtId="167" fontId="35" fillId="0" borderId="11" xfId="0" applyNumberFormat="1" applyFont="1" applyBorder="1" applyAlignment="1" applyProtection="1">
      <alignment horizontal="right" vertical="center" wrapText="1"/>
      <protection/>
    </xf>
    <xf numFmtId="165" fontId="19" fillId="0" borderId="11" xfId="0" applyNumberFormat="1" applyFont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center" vertical="center" wrapText="1"/>
    </xf>
    <xf numFmtId="4" fontId="2" fillId="35" borderId="13" xfId="44" applyNumberFormat="1" applyFont="1" applyFill="1" applyBorder="1" applyAlignment="1">
      <alignment vertical="center" wrapText="1"/>
      <protection/>
    </xf>
    <xf numFmtId="4" fontId="2" fillId="0" borderId="13" xfId="44" applyNumberFormat="1" applyFont="1" applyBorder="1" applyAlignment="1">
      <alignment vertical="center"/>
      <protection/>
    </xf>
    <xf numFmtId="4" fontId="19" fillId="42" borderId="13" xfId="44" applyNumberFormat="1" applyFont="1" applyFill="1" applyBorder="1" applyAlignment="1">
      <alignment horizontal="right" vertical="center" wrapText="1"/>
      <protection/>
    </xf>
    <xf numFmtId="2" fontId="19" fillId="42" borderId="11" xfId="44" applyNumberFormat="1" applyFont="1" applyFill="1" applyBorder="1" applyAlignment="1">
      <alignment vertical="center"/>
      <protection/>
    </xf>
    <xf numFmtId="0" fontId="19" fillId="42" borderId="11" xfId="44" applyFont="1" applyFill="1" applyBorder="1" applyAlignment="1">
      <alignment horizontal="center" vertical="center" wrapText="1"/>
      <protection/>
    </xf>
    <xf numFmtId="4" fontId="2" fillId="42" borderId="13" xfId="44" applyNumberFormat="1" applyFont="1" applyFill="1" applyBorder="1" applyAlignment="1">
      <alignment horizontal="right" vertical="center" wrapText="1"/>
      <protection/>
    </xf>
    <xf numFmtId="2" fontId="2" fillId="42" borderId="11" xfId="44" applyNumberFormat="1" applyFont="1" applyFill="1" applyBorder="1" applyAlignment="1">
      <alignment vertical="center"/>
      <protection/>
    </xf>
    <xf numFmtId="2" fontId="2" fillId="0" borderId="11" xfId="44" applyNumberFormat="1" applyFont="1" applyFill="1" applyBorder="1" applyAlignment="1">
      <alignment vertical="center"/>
      <protection/>
    </xf>
    <xf numFmtId="0" fontId="19" fillId="42" borderId="11" xfId="44" applyFont="1" applyFill="1" applyBorder="1" applyAlignment="1">
      <alignment horizontal="left" vertical="center" wrapText="1"/>
      <protection/>
    </xf>
    <xf numFmtId="0" fontId="2" fillId="42" borderId="11" xfId="44" applyFont="1" applyFill="1" applyBorder="1" applyAlignment="1">
      <alignment horizontal="center" vertical="center" wrapText="1"/>
      <protection/>
    </xf>
    <xf numFmtId="0" fontId="2" fillId="42" borderId="11" xfId="44" applyFont="1" applyFill="1" applyBorder="1" applyAlignment="1">
      <alignment horizontal="left" vertical="center" wrapText="1"/>
      <protection/>
    </xf>
    <xf numFmtId="49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57" fillId="0" borderId="0" xfId="0" applyNumberFormat="1" applyFont="1" applyFill="1" applyAlignment="1">
      <alignment/>
    </xf>
    <xf numFmtId="10" fontId="57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/>
    </xf>
    <xf numFmtId="10" fontId="58" fillId="0" borderId="0" xfId="0" applyNumberFormat="1" applyFont="1" applyFill="1" applyAlignment="1">
      <alignment/>
    </xf>
    <xf numFmtId="0" fontId="4" fillId="35" borderId="11" xfId="0" applyFont="1" applyFill="1" applyBorder="1" applyAlignment="1">
      <alignment vertical="center" wrapText="1"/>
    </xf>
    <xf numFmtId="4" fontId="24" fillId="35" borderId="11" xfId="0" applyNumberFormat="1" applyFont="1" applyFill="1" applyBorder="1" applyAlignment="1">
      <alignment vertical="center" wrapText="1"/>
    </xf>
    <xf numFmtId="164" fontId="24" fillId="35" borderId="11" xfId="0" applyNumberFormat="1" applyFont="1" applyFill="1" applyBorder="1" applyAlignment="1">
      <alignment vertical="center" wrapText="1"/>
    </xf>
    <xf numFmtId="49" fontId="5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3" fontId="60" fillId="0" borderId="0" xfId="0" applyNumberFormat="1" applyFont="1" applyAlignment="1">
      <alignment vertical="center"/>
    </xf>
    <xf numFmtId="165" fontId="60" fillId="0" borderId="0" xfId="0" applyNumberFormat="1" applyFont="1" applyAlignment="1">
      <alignment vertical="center"/>
    </xf>
    <xf numFmtId="3" fontId="59" fillId="0" borderId="0" xfId="0" applyNumberFormat="1" applyFont="1" applyAlignment="1">
      <alignment vertical="center"/>
    </xf>
    <xf numFmtId="3" fontId="46" fillId="33" borderId="15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 wrapText="1"/>
    </xf>
    <xf numFmtId="165" fontId="36" fillId="34" borderId="11" xfId="0" applyNumberFormat="1" applyFont="1" applyFill="1" applyBorder="1" applyAlignment="1">
      <alignment horizontal="right" vertical="center"/>
    </xf>
    <xf numFmtId="4" fontId="36" fillId="34" borderId="11" xfId="0" applyNumberFormat="1" applyFont="1" applyFill="1" applyBorder="1" applyAlignment="1">
      <alignment horizontal="right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165" fontId="36" fillId="0" borderId="11" xfId="0" applyNumberFormat="1" applyFont="1" applyFill="1" applyBorder="1" applyAlignment="1">
      <alignment horizontal="right" vertical="center"/>
    </xf>
    <xf numFmtId="4" fontId="36" fillId="0" borderId="11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165" fontId="43" fillId="0" borderId="11" xfId="0" applyNumberFormat="1" applyFont="1" applyFill="1" applyBorder="1" applyAlignment="1">
      <alignment horizontal="right" vertical="center"/>
    </xf>
    <xf numFmtId="4" fontId="43" fillId="0" borderId="11" xfId="0" applyNumberFormat="1" applyFont="1" applyBorder="1" applyAlignment="1">
      <alignment horizontal="right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4" fontId="36" fillId="0" borderId="11" xfId="0" applyNumberFormat="1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right" vertical="center"/>
    </xf>
    <xf numFmtId="4" fontId="62" fillId="35" borderId="11" xfId="0" applyNumberFormat="1" applyFont="1" applyFill="1" applyBorder="1" applyAlignment="1" applyProtection="1">
      <alignment horizontal="right" vertical="center"/>
      <protection/>
    </xf>
    <xf numFmtId="0" fontId="36" fillId="34" borderId="11" xfId="0" applyFont="1" applyFill="1" applyBorder="1" applyAlignment="1">
      <alignment vertical="center"/>
    </xf>
    <xf numFmtId="3" fontId="36" fillId="34" borderId="11" xfId="0" applyNumberFormat="1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4" fontId="36" fillId="35" borderId="11" xfId="0" applyNumberFormat="1" applyFont="1" applyFill="1" applyBorder="1" applyAlignment="1">
      <alignment horizontal="right" vertical="center"/>
    </xf>
    <xf numFmtId="1" fontId="36" fillId="35" borderId="11" xfId="0" applyNumberFormat="1" applyFont="1" applyFill="1" applyBorder="1" applyAlignment="1">
      <alignment vertical="center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vertical="center" wrapText="1"/>
    </xf>
    <xf numFmtId="4" fontId="43" fillId="35" borderId="11" xfId="0" applyNumberFormat="1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justify" vertical="center" wrapText="1"/>
    </xf>
    <xf numFmtId="4" fontId="43" fillId="35" borderId="1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165" fontId="36" fillId="42" borderId="11" xfId="0" applyNumberFormat="1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left" vertical="center" wrapText="1"/>
    </xf>
    <xf numFmtId="165" fontId="43" fillId="42" borderId="11" xfId="0" applyNumberFormat="1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justify" vertical="center" wrapText="1"/>
    </xf>
    <xf numFmtId="0" fontId="36" fillId="0" borderId="11" xfId="0" applyFont="1" applyFill="1" applyBorder="1" applyAlignment="1">
      <alignment horizontal="justify" vertical="center" wrapText="1"/>
    </xf>
    <xf numFmtId="4" fontId="46" fillId="35" borderId="11" xfId="0" applyNumberFormat="1" applyFont="1" applyFill="1" applyBorder="1" applyAlignment="1" applyProtection="1">
      <alignment horizontal="right" vertical="center"/>
      <protection/>
    </xf>
    <xf numFmtId="0" fontId="36" fillId="34" borderId="11" xfId="0" applyFont="1" applyFill="1" applyBorder="1" applyAlignment="1">
      <alignment horizontal="justify" vertical="center" wrapText="1"/>
    </xf>
    <xf numFmtId="4" fontId="36" fillId="34" borderId="11" xfId="0" applyNumberFormat="1" applyFont="1" applyFill="1" applyBorder="1" applyAlignment="1">
      <alignment vertical="center"/>
    </xf>
    <xf numFmtId="3" fontId="36" fillId="34" borderId="11" xfId="0" applyNumberFormat="1" applyFont="1" applyFill="1" applyBorder="1" applyAlignment="1">
      <alignment vertical="center"/>
    </xf>
    <xf numFmtId="165" fontId="36" fillId="34" borderId="11" xfId="0" applyNumberFormat="1" applyFont="1" applyFill="1" applyBorder="1" applyAlignment="1">
      <alignment horizontal="right" vertical="center" wrapText="1"/>
    </xf>
    <xf numFmtId="165" fontId="36" fillId="0" borderId="11" xfId="0" applyNumberFormat="1" applyFont="1" applyFill="1" applyBorder="1" applyAlignment="1">
      <alignment horizontal="right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3" fontId="24" fillId="46" borderId="0" xfId="0" applyNumberFormat="1" applyFont="1" applyFill="1" applyBorder="1" applyAlignment="1">
      <alignment horizontal="center" vertical="center" wrapText="1"/>
    </xf>
    <xf numFmtId="3" fontId="40" fillId="33" borderId="14" xfId="0" applyNumberFormat="1" applyFont="1" applyFill="1" applyBorder="1" applyAlignment="1">
      <alignment horizontal="center" vertical="center" wrapText="1"/>
    </xf>
    <xf numFmtId="3" fontId="40" fillId="33" borderId="11" xfId="0" applyNumberFormat="1" applyFont="1" applyFill="1" applyBorder="1" applyAlignment="1">
      <alignment horizontal="center" vertical="center" wrapText="1"/>
    </xf>
    <xf numFmtId="3" fontId="40" fillId="33" borderId="20" xfId="0" applyNumberFormat="1" applyFont="1" applyFill="1" applyBorder="1" applyAlignment="1">
      <alignment horizontal="center" vertical="center" wrapText="1"/>
    </xf>
    <xf numFmtId="3" fontId="40" fillId="33" borderId="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49" fontId="40" fillId="33" borderId="12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4" fontId="2" fillId="35" borderId="13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4" fontId="19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justify" vertical="center" wrapText="1"/>
    </xf>
    <xf numFmtId="4" fontId="19" fillId="0" borderId="11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vertical="center"/>
    </xf>
    <xf numFmtId="4" fontId="40" fillId="35" borderId="13" xfId="0" applyNumberFormat="1" applyFont="1" applyFill="1" applyBorder="1" applyAlignment="1" applyProtection="1">
      <alignment horizontal="right" vertical="center"/>
      <protection/>
    </xf>
    <xf numFmtId="4" fontId="40" fillId="35" borderId="14" xfId="0" applyNumberFormat="1" applyFont="1" applyFill="1" applyBorder="1" applyAlignment="1" applyProtection="1">
      <alignment horizontal="right" vertical="center"/>
      <protection/>
    </xf>
    <xf numFmtId="0" fontId="19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9" fillId="42" borderId="11" xfId="0" applyFont="1" applyFill="1" applyBorder="1" applyAlignment="1">
      <alignment horizontal="center" vertical="center" wrapText="1"/>
    </xf>
    <xf numFmtId="0" fontId="19" fillId="42" borderId="11" xfId="0" applyFont="1" applyFill="1" applyBorder="1" applyAlignment="1">
      <alignment horizontal="left" vertical="center" wrapText="1"/>
    </xf>
    <xf numFmtId="165" fontId="19" fillId="42" borderId="11" xfId="0" applyNumberFormat="1" applyFont="1" applyFill="1" applyBorder="1" applyAlignment="1">
      <alignment horizontal="right" vertical="center" wrapText="1"/>
    </xf>
    <xf numFmtId="4" fontId="19" fillId="42" borderId="11" xfId="0" applyNumberFormat="1" applyFont="1" applyFill="1" applyBorder="1" applyAlignment="1">
      <alignment horizontal="right" vertical="center"/>
    </xf>
    <xf numFmtId="0" fontId="2" fillId="42" borderId="11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left" vertical="center" wrapText="1"/>
    </xf>
    <xf numFmtId="165" fontId="2" fillId="42" borderId="11" xfId="0" applyNumberFormat="1" applyFont="1" applyFill="1" applyBorder="1" applyAlignment="1">
      <alignment horizontal="right" vertical="center" wrapText="1"/>
    </xf>
    <xf numFmtId="4" fontId="2" fillId="42" borderId="11" xfId="0" applyNumberFormat="1" applyFont="1" applyFill="1" applyBorder="1" applyAlignment="1">
      <alignment horizontal="right" vertical="center"/>
    </xf>
    <xf numFmtId="165" fontId="2" fillId="35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vertical="center"/>
    </xf>
    <xf numFmtId="3" fontId="40" fillId="0" borderId="11" xfId="0" applyNumberFormat="1" applyFont="1" applyBorder="1" applyAlignment="1" applyProtection="1">
      <alignment vertical="center" wrapText="1"/>
      <protection/>
    </xf>
    <xf numFmtId="2" fontId="2" fillId="35" borderId="14" xfId="0" applyNumberFormat="1" applyFont="1" applyFill="1" applyBorder="1" applyAlignment="1">
      <alignment vertical="center"/>
    </xf>
    <xf numFmtId="0" fontId="19" fillId="35" borderId="11" xfId="0" applyFont="1" applyFill="1" applyBorder="1" applyAlignment="1">
      <alignment horizontal="justify" vertical="center" wrapText="1"/>
    </xf>
    <xf numFmtId="0" fontId="2" fillId="35" borderId="11" xfId="0" applyFont="1" applyFill="1" applyBorder="1" applyAlignment="1">
      <alignment horizontal="justify" vertical="center" wrapText="1"/>
    </xf>
    <xf numFmtId="0" fontId="2" fillId="35" borderId="11" xfId="0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horizontal="right" vertical="center"/>
    </xf>
    <xf numFmtId="4" fontId="19" fillId="35" borderId="11" xfId="0" applyNumberFormat="1" applyFont="1" applyFill="1" applyBorder="1" applyAlignment="1">
      <alignment vertical="center"/>
    </xf>
    <xf numFmtId="4" fontId="2" fillId="35" borderId="14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right" vertical="center"/>
    </xf>
    <xf numFmtId="0" fontId="19" fillId="35" borderId="14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" fontId="2" fillId="35" borderId="21" xfId="0" applyNumberFormat="1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2" fillId="35" borderId="23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vertical="center"/>
    </xf>
    <xf numFmtId="4" fontId="2" fillId="35" borderId="23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164" fontId="2" fillId="35" borderId="11" xfId="0" applyNumberFormat="1" applyFont="1" applyFill="1" applyBorder="1" applyAlignment="1">
      <alignment vertical="center"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6" fillId="0" borderId="11" xfId="0" applyNumberFormat="1" applyFont="1" applyBorder="1" applyAlignment="1">
      <alignment horizontal="right" vertical="center"/>
    </xf>
    <xf numFmtId="4" fontId="8" fillId="44" borderId="11" xfId="0" applyNumberFormat="1" applyFont="1" applyFill="1" applyBorder="1" applyAlignment="1">
      <alignment horizontal="right" vertical="center" wrapText="1"/>
    </xf>
    <xf numFmtId="4" fontId="8" fillId="44" borderId="11" xfId="0" applyNumberFormat="1" applyFont="1" applyFill="1" applyBorder="1" applyAlignment="1">
      <alignment horizontal="right" vertical="center"/>
    </xf>
    <xf numFmtId="4" fontId="8" fillId="40" borderId="11" xfId="0" applyNumberFormat="1" applyFont="1" applyFill="1" applyBorder="1" applyAlignment="1">
      <alignment horizontal="center" vertical="center" wrapText="1"/>
    </xf>
    <xf numFmtId="164" fontId="8" fillId="40" borderId="11" xfId="0" applyNumberFormat="1" applyFont="1" applyFill="1" applyBorder="1" applyAlignment="1">
      <alignment vertical="center" wrapText="1"/>
    </xf>
    <xf numFmtId="165" fontId="14" fillId="40" borderId="11" xfId="0" applyNumberFormat="1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vertical="center"/>
    </xf>
    <xf numFmtId="0" fontId="8" fillId="43" borderId="11" xfId="0" applyFont="1" applyFill="1" applyBorder="1" applyAlignment="1">
      <alignment horizontal="center" vertical="center"/>
    </xf>
    <xf numFmtId="4" fontId="8" fillId="43" borderId="11" xfId="0" applyNumberFormat="1" applyFont="1" applyFill="1" applyBorder="1" applyAlignment="1">
      <alignment horizontal="right" vertical="center" wrapText="1"/>
    </xf>
    <xf numFmtId="165" fontId="14" fillId="43" borderId="11" xfId="0" applyNumberFormat="1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vertical="center"/>
    </xf>
    <xf numFmtId="4" fontId="8" fillId="43" borderId="11" xfId="0" applyNumberFormat="1" applyFont="1" applyFill="1" applyBorder="1" applyAlignment="1">
      <alignment horizontal="left" vertical="center" wrapText="1"/>
    </xf>
    <xf numFmtId="0" fontId="9" fillId="43" borderId="11" xfId="0" applyFont="1" applyFill="1" applyBorder="1" applyAlignment="1">
      <alignment horizontal="center" vertical="center"/>
    </xf>
    <xf numFmtId="4" fontId="9" fillId="43" borderId="11" xfId="0" applyNumberFormat="1" applyFont="1" applyFill="1" applyBorder="1" applyAlignment="1">
      <alignment horizontal="right" vertical="center" wrapText="1"/>
    </xf>
    <xf numFmtId="0" fontId="8" fillId="35" borderId="11" xfId="0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left" vertical="center"/>
    </xf>
    <xf numFmtId="4" fontId="8" fillId="35" borderId="11" xfId="0" applyNumberFormat="1" applyFont="1" applyFill="1" applyBorder="1" applyAlignment="1">
      <alignment vertical="center"/>
    </xf>
    <xf numFmtId="4" fontId="26" fillId="34" borderId="11" xfId="0" applyNumberFormat="1" applyFont="1" applyFill="1" applyBorder="1" applyAlignment="1">
      <alignment horizontal="right" vertical="center"/>
    </xf>
    <xf numFmtId="0" fontId="19" fillId="34" borderId="11" xfId="0" applyFont="1" applyFill="1" applyBorder="1" applyAlignment="1">
      <alignment horizontal="left" vertical="center" wrapText="1"/>
    </xf>
    <xf numFmtId="49" fontId="59" fillId="35" borderId="0" xfId="0" applyNumberFormat="1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top" wrapText="1"/>
    </xf>
    <xf numFmtId="0" fontId="9" fillId="40" borderId="11" xfId="0" applyFont="1" applyFill="1" applyBorder="1" applyAlignment="1">
      <alignment horizontal="center" vertical="top" wrapText="1"/>
    </xf>
    <xf numFmtId="4" fontId="8" fillId="40" borderId="11" xfId="0" applyNumberFormat="1" applyFont="1" applyFill="1" applyBorder="1" applyAlignment="1">
      <alignment horizontal="right" vertical="top" wrapText="1"/>
    </xf>
    <xf numFmtId="164" fontId="8" fillId="40" borderId="11" xfId="0" applyNumberFormat="1" applyFont="1" applyFill="1" applyBorder="1" applyAlignment="1">
      <alignment horizontal="right" vertical="top"/>
    </xf>
    <xf numFmtId="4" fontId="16" fillId="0" borderId="11" xfId="0" applyNumberFormat="1" applyFont="1" applyBorder="1" applyAlignment="1">
      <alignment/>
    </xf>
    <xf numFmtId="4" fontId="30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34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34" fillId="0" borderId="11" xfId="0" applyNumberFormat="1" applyFont="1" applyBorder="1" applyAlignment="1">
      <alignment/>
    </xf>
    <xf numFmtId="4" fontId="15" fillId="0" borderId="1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vertical="center"/>
    </xf>
    <xf numFmtId="164" fontId="15" fillId="0" borderId="11" xfId="0" applyNumberFormat="1" applyFont="1" applyFill="1" applyBorder="1" applyAlignment="1">
      <alignment horizontal="right" vertical="center"/>
    </xf>
    <xf numFmtId="164" fontId="20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 wrapText="1"/>
    </xf>
    <xf numFmtId="165" fontId="2" fillId="42" borderId="1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4" fontId="35" fillId="35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>
      <alignment vertical="center"/>
    </xf>
    <xf numFmtId="4" fontId="106" fillId="41" borderId="11" xfId="0" applyNumberFormat="1" applyFont="1" applyFill="1" applyBorder="1" applyAlignment="1">
      <alignment horizontal="center" vertical="center"/>
    </xf>
    <xf numFmtId="4" fontId="19" fillId="40" borderId="11" xfId="0" applyNumberFormat="1" applyFont="1" applyFill="1" applyBorder="1" applyAlignment="1">
      <alignment vertical="center" wrapText="1"/>
    </xf>
    <xf numFmtId="4" fontId="19" fillId="43" borderId="11" xfId="0" applyNumberFormat="1" applyFont="1" applyFill="1" applyBorder="1" applyAlignment="1">
      <alignment vertical="center" wrapText="1"/>
    </xf>
    <xf numFmtId="4" fontId="2" fillId="43" borderId="11" xfId="0" applyNumberFormat="1" applyFont="1" applyFill="1" applyBorder="1" applyAlignment="1">
      <alignment vertical="center" wrapText="1"/>
    </xf>
    <xf numFmtId="4" fontId="40" fillId="41" borderId="11" xfId="0" applyNumberFormat="1" applyFont="1" applyFill="1" applyBorder="1" applyAlignment="1">
      <alignment horizontal="right" vertical="center" wrapText="1"/>
    </xf>
    <xf numFmtId="4" fontId="19" fillId="41" borderId="11" xfId="0" applyNumberFormat="1" applyFont="1" applyFill="1" applyBorder="1" applyAlignment="1">
      <alignment horizontal="right" vertical="center" wrapText="1"/>
    </xf>
    <xf numFmtId="4" fontId="41" fillId="41" borderId="11" xfId="0" applyNumberFormat="1" applyFont="1" applyFill="1" applyBorder="1" applyAlignment="1">
      <alignment horizontal="right" vertical="center" wrapText="1"/>
    </xf>
    <xf numFmtId="4" fontId="40" fillId="35" borderId="11" xfId="0" applyNumberFormat="1" applyFont="1" applyFill="1" applyBorder="1" applyAlignment="1">
      <alignment horizontal="right" vertical="center" wrapText="1"/>
    </xf>
    <xf numFmtId="4" fontId="19" fillId="35" borderId="11" xfId="0" applyNumberFormat="1" applyFont="1" applyFill="1" applyBorder="1" applyAlignment="1">
      <alignment horizontal="right" vertical="center" wrapText="1"/>
    </xf>
    <xf numFmtId="4" fontId="41" fillId="35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Border="1" applyAlignment="1" applyProtection="1">
      <alignment/>
      <protection/>
    </xf>
    <xf numFmtId="0" fontId="9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4" fontId="40" fillId="47" borderId="11" xfId="0" applyNumberFormat="1" applyFont="1" applyFill="1" applyBorder="1" applyAlignment="1">
      <alignment vertical="center" wrapText="1"/>
    </xf>
    <xf numFmtId="164" fontId="40" fillId="47" borderId="11" xfId="0" applyNumberFormat="1" applyFont="1" applyFill="1" applyBorder="1" applyAlignment="1">
      <alignment vertical="center" wrapText="1"/>
    </xf>
    <xf numFmtId="4" fontId="8" fillId="48" borderId="11" xfId="0" applyNumberFormat="1" applyFont="1" applyFill="1" applyBorder="1" applyAlignment="1">
      <alignment horizontal="right" vertical="center"/>
    </xf>
    <xf numFmtId="4" fontId="8" fillId="14" borderId="11" xfId="0" applyNumberFormat="1" applyFont="1" applyFill="1" applyBorder="1" applyAlignment="1">
      <alignment horizontal="right" vertical="center" wrapText="1"/>
    </xf>
    <xf numFmtId="4" fontId="8" fillId="14" borderId="11" xfId="0" applyNumberFormat="1" applyFont="1" applyFill="1" applyBorder="1" applyAlignment="1">
      <alignment horizontal="right" vertical="center"/>
    </xf>
    <xf numFmtId="0" fontId="8" fillId="14" borderId="11" xfId="44" applyFont="1" applyFill="1" applyBorder="1" applyAlignment="1">
      <alignment horizontal="center" vertical="center"/>
      <protection/>
    </xf>
    <xf numFmtId="4" fontId="8" fillId="14" borderId="11" xfId="44" applyNumberFormat="1" applyFont="1" applyFill="1" applyBorder="1" applyAlignment="1">
      <alignment horizontal="right" vertical="center"/>
      <protection/>
    </xf>
    <xf numFmtId="164" fontId="8" fillId="14" borderId="11" xfId="44" applyNumberFormat="1" applyFont="1" applyFill="1" applyBorder="1" applyAlignment="1">
      <alignment horizontal="center" vertical="center"/>
      <protection/>
    </xf>
    <xf numFmtId="164" fontId="8" fillId="49" borderId="11" xfId="0" applyNumberFormat="1" applyFont="1" applyFill="1" applyBorder="1" applyAlignment="1">
      <alignment horizontal="right" vertical="top"/>
    </xf>
    <xf numFmtId="4" fontId="8" fillId="49" borderId="11" xfId="0" applyNumberFormat="1" applyFont="1" applyFill="1" applyBorder="1" applyAlignment="1">
      <alignment horizontal="right" vertical="top" wrapText="1"/>
    </xf>
    <xf numFmtId="165" fontId="15" fillId="14" borderId="19" xfId="0" applyNumberFormat="1" applyFont="1" applyFill="1" applyBorder="1" applyAlignment="1">
      <alignment horizontal="right" vertical="top"/>
    </xf>
    <xf numFmtId="2" fontId="15" fillId="14" borderId="19" xfId="0" applyNumberFormat="1" applyFont="1" applyFill="1" applyBorder="1" applyAlignment="1">
      <alignment vertical="top"/>
    </xf>
    <xf numFmtId="49" fontId="8" fillId="0" borderId="23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164" fontId="9" fillId="35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164" fontId="8" fillId="50" borderId="25" xfId="0" applyNumberFormat="1" applyFont="1" applyFill="1" applyBorder="1" applyAlignment="1">
      <alignment horizontal="right" vertical="center"/>
    </xf>
    <xf numFmtId="4" fontId="8" fillId="50" borderId="25" xfId="0" applyNumberFormat="1" applyFont="1" applyFill="1" applyBorder="1" applyAlignment="1">
      <alignment horizontal="right" vertical="center" wrapText="1"/>
    </xf>
    <xf numFmtId="4" fontId="8" fillId="50" borderId="26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64" fontId="8" fillId="50" borderId="25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right" vertical="center" wrapText="1"/>
    </xf>
    <xf numFmtId="164" fontId="8" fillId="14" borderId="25" xfId="0" applyNumberFormat="1" applyFont="1" applyFill="1" applyBorder="1" applyAlignment="1">
      <alignment horizontal="right" vertical="center" wrapText="1"/>
    </xf>
    <xf numFmtId="4" fontId="8" fillId="51" borderId="25" xfId="0" applyNumberFormat="1" applyFont="1" applyFill="1" applyBorder="1" applyAlignment="1">
      <alignment horizontal="right" vertical="center" wrapText="1"/>
    </xf>
    <xf numFmtId="4" fontId="8" fillId="51" borderId="2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165" fontId="19" fillId="50" borderId="27" xfId="0" applyNumberFormat="1" applyFont="1" applyFill="1" applyBorder="1" applyAlignment="1">
      <alignment horizontal="right" vertical="center"/>
    </xf>
    <xf numFmtId="4" fontId="19" fillId="50" borderId="25" xfId="0" applyNumberFormat="1" applyFont="1" applyFill="1" applyBorder="1" applyAlignment="1">
      <alignment horizontal="right" vertical="center"/>
    </xf>
    <xf numFmtId="4" fontId="26" fillId="50" borderId="26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right" vertical="center" wrapText="1"/>
    </xf>
    <xf numFmtId="4" fontId="9" fillId="35" borderId="10" xfId="0" applyNumberFormat="1" applyFont="1" applyFill="1" applyBorder="1" applyAlignment="1">
      <alignment horizontal="right" vertical="center"/>
    </xf>
    <xf numFmtId="165" fontId="8" fillId="50" borderId="25" xfId="0" applyNumberFormat="1" applyFont="1" applyFill="1" applyBorder="1" applyAlignment="1">
      <alignment horizontal="right" vertical="center" wrapText="1"/>
    </xf>
    <xf numFmtId="4" fontId="8" fillId="50" borderId="25" xfId="0" applyNumberFormat="1" applyFont="1" applyFill="1" applyBorder="1" applyAlignment="1">
      <alignment horizontal="right" vertical="center"/>
    </xf>
    <xf numFmtId="4" fontId="8" fillId="50" borderId="26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165" fontId="43" fillId="0" borderId="10" xfId="0" applyNumberFormat="1" applyFont="1" applyFill="1" applyBorder="1" applyAlignment="1">
      <alignment horizontal="right" vertical="center" wrapText="1"/>
    </xf>
    <xf numFmtId="4" fontId="43" fillId="35" borderId="10" xfId="0" applyNumberFormat="1" applyFont="1" applyFill="1" applyBorder="1" applyAlignment="1">
      <alignment vertical="center"/>
    </xf>
    <xf numFmtId="165" fontId="36" fillId="50" borderId="25" xfId="0" applyNumberFormat="1" applyFont="1" applyFill="1" applyBorder="1" applyAlignment="1">
      <alignment horizontal="right" vertical="center"/>
    </xf>
    <xf numFmtId="4" fontId="36" fillId="50" borderId="25" xfId="0" applyNumberFormat="1" applyFont="1" applyFill="1" applyBorder="1" applyAlignment="1">
      <alignment horizontal="right" vertical="center"/>
    </xf>
    <xf numFmtId="4" fontId="36" fillId="50" borderId="26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64" fontId="9" fillId="42" borderId="10" xfId="0" applyNumberFormat="1" applyFont="1" applyFill="1" applyBorder="1" applyAlignment="1">
      <alignment vertical="center"/>
    </xf>
    <xf numFmtId="4" fontId="8" fillId="51" borderId="25" xfId="0" applyNumberFormat="1" applyFont="1" applyFill="1" applyBorder="1" applyAlignment="1">
      <alignment horizontal="right" vertical="center"/>
    </xf>
    <xf numFmtId="164" fontId="8" fillId="52" borderId="26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justify" vertical="top"/>
    </xf>
    <xf numFmtId="2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justify" vertical="top" wrapText="1"/>
    </xf>
    <xf numFmtId="4" fontId="9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49" fontId="15" fillId="40" borderId="12" xfId="0" applyNumberFormat="1" applyFont="1" applyFill="1" applyBorder="1" applyAlignment="1">
      <alignment horizontal="center" vertical="center"/>
    </xf>
    <xf numFmtId="49" fontId="15" fillId="40" borderId="12" xfId="0" applyNumberFormat="1" applyFont="1" applyFill="1" applyBorder="1" applyAlignment="1">
      <alignment vertical="center"/>
    </xf>
    <xf numFmtId="4" fontId="15" fillId="40" borderId="12" xfId="0" applyNumberFormat="1" applyFont="1" applyFill="1" applyBorder="1" applyAlignment="1">
      <alignment horizontal="right" vertical="center"/>
    </xf>
    <xf numFmtId="164" fontId="15" fillId="40" borderId="12" xfId="0" applyNumberFormat="1" applyFont="1" applyFill="1" applyBorder="1" applyAlignment="1">
      <alignment horizontal="right" vertical="center"/>
    </xf>
    <xf numFmtId="0" fontId="1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35" borderId="23" xfId="44" applyNumberFormat="1" applyFont="1" applyFill="1" applyBorder="1" applyAlignment="1">
      <alignment vertical="center" wrapText="1"/>
      <protection/>
    </xf>
    <xf numFmtId="4" fontId="2" fillId="0" borderId="23" xfId="44" applyNumberFormat="1" applyFont="1" applyBorder="1" applyAlignment="1">
      <alignment vertical="center"/>
      <protection/>
    </xf>
    <xf numFmtId="2" fontId="2" fillId="0" borderId="10" xfId="44" applyNumberFormat="1" applyFont="1" applyFill="1" applyBorder="1" applyAlignment="1">
      <alignment vertical="center"/>
      <protection/>
    </xf>
    <xf numFmtId="4" fontId="19" fillId="14" borderId="28" xfId="44" applyNumberFormat="1" applyFont="1" applyFill="1" applyBorder="1" applyAlignment="1">
      <alignment horizontal="right" vertical="center" wrapText="1"/>
      <protection/>
    </xf>
    <xf numFmtId="2" fontId="19" fillId="14" borderId="26" xfId="44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19" fillId="51" borderId="29" xfId="0" applyFont="1" applyFill="1" applyBorder="1" applyAlignment="1">
      <alignment vertical="center"/>
    </xf>
    <xf numFmtId="0" fontId="19" fillId="51" borderId="25" xfId="0" applyFont="1" applyFill="1" applyBorder="1" applyAlignment="1">
      <alignment vertical="center"/>
    </xf>
    <xf numFmtId="4" fontId="19" fillId="51" borderId="25" xfId="0" applyNumberFormat="1" applyFont="1" applyFill="1" applyBorder="1" applyAlignment="1">
      <alignment vertical="center"/>
    </xf>
    <xf numFmtId="4" fontId="19" fillId="51" borderId="26" xfId="0" applyNumberFormat="1" applyFont="1" applyFill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4" fontId="2" fillId="0" borderId="2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5" fillId="50" borderId="25" xfId="0" applyNumberFormat="1" applyFont="1" applyFill="1" applyBorder="1" applyAlignment="1">
      <alignment vertical="center"/>
    </xf>
    <xf numFmtId="4" fontId="15" fillId="50" borderId="26" xfId="0" applyNumberFormat="1" applyFont="1" applyFill="1" applyBorder="1" applyAlignment="1">
      <alignment vertical="center"/>
    </xf>
    <xf numFmtId="0" fontId="29" fillId="48" borderId="11" xfId="0" applyNumberFormat="1" applyFont="1" applyFill="1" applyBorder="1" applyAlignment="1" applyProtection="1">
      <alignment horizontal="center" vertical="center" wrapText="1" shrinkToFit="1"/>
      <protection locked="0"/>
    </xf>
    <xf numFmtId="3" fontId="29" fillId="48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48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9" fillId="48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30" fillId="14" borderId="11" xfId="0" applyFont="1" applyFill="1" applyBorder="1" applyAlignment="1">
      <alignment/>
    </xf>
    <xf numFmtId="4" fontId="30" fillId="14" borderId="11" xfId="0" applyNumberFormat="1" applyFont="1" applyFill="1" applyBorder="1" applyAlignment="1">
      <alignment/>
    </xf>
    <xf numFmtId="0" fontId="29" fillId="53" borderId="11" xfId="0" applyNumberFormat="1" applyFont="1" applyFill="1" applyBorder="1" applyAlignment="1" applyProtection="1">
      <alignment horizontal="center" vertical="center" wrapText="1" shrinkToFit="1"/>
      <protection locked="0"/>
    </xf>
    <xf numFmtId="3" fontId="29" fillId="5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53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9" fillId="5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9" fillId="5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55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5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56" borderId="11" xfId="0" applyNumberFormat="1" applyFont="1" applyFill="1" applyBorder="1" applyAlignment="1">
      <alignment/>
    </xf>
    <xf numFmtId="4" fontId="30" fillId="56" borderId="11" xfId="0" applyNumberFormat="1" applyFont="1" applyFill="1" applyBorder="1" applyAlignment="1">
      <alignment/>
    </xf>
    <xf numFmtId="4" fontId="29" fillId="5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57" borderId="11" xfId="0" applyNumberFormat="1" applyFont="1" applyFill="1" applyBorder="1" applyAlignment="1">
      <alignment horizontal="center" vertical="center" wrapText="1"/>
    </xf>
    <xf numFmtId="49" fontId="24" fillId="57" borderId="11" xfId="0" applyNumberFormat="1" applyFont="1" applyFill="1" applyBorder="1" applyAlignment="1">
      <alignment horizontal="center" vertical="center" wrapText="1"/>
    </xf>
    <xf numFmtId="0" fontId="19" fillId="57" borderId="13" xfId="0" applyFont="1" applyFill="1" applyBorder="1" applyAlignment="1">
      <alignment horizontal="center" vertical="center" wrapText="1"/>
    </xf>
    <xf numFmtId="0" fontId="19" fillId="57" borderId="11" xfId="0" applyFont="1" applyFill="1" applyBorder="1" applyAlignment="1">
      <alignment horizontal="center" vertical="center" wrapText="1"/>
    </xf>
    <xf numFmtId="3" fontId="19" fillId="58" borderId="11" xfId="0" applyNumberFormat="1" applyFont="1" applyFill="1" applyBorder="1" applyAlignment="1">
      <alignment horizontal="center" vertical="center" wrapText="1"/>
    </xf>
    <xf numFmtId="0" fontId="19" fillId="58" borderId="11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/>
    </xf>
    <xf numFmtId="49" fontId="8" fillId="41" borderId="11" xfId="0" applyNumberFormat="1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justify" vertical="center"/>
    </xf>
    <xf numFmtId="4" fontId="8" fillId="41" borderId="11" xfId="0" applyNumberFormat="1" applyFont="1" applyFill="1" applyBorder="1" applyAlignment="1">
      <alignment horizontal="right" vertical="center"/>
    </xf>
    <xf numFmtId="4" fontId="8" fillId="40" borderId="11" xfId="0" applyNumberFormat="1" applyFont="1" applyFill="1" applyBorder="1" applyAlignment="1">
      <alignment horizontal="right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vertical="center" wrapText="1"/>
    </xf>
    <xf numFmtId="4" fontId="8" fillId="40" borderId="11" xfId="0" applyNumberFormat="1" applyFont="1" applyFill="1" applyBorder="1" applyAlignment="1">
      <alignment horizontal="right" vertical="center"/>
    </xf>
    <xf numFmtId="49" fontId="9" fillId="41" borderId="11" xfId="0" applyNumberFormat="1" applyFont="1" applyFill="1" applyBorder="1" applyAlignment="1">
      <alignment horizontal="center" vertical="center"/>
    </xf>
    <xf numFmtId="0" fontId="19" fillId="58" borderId="11" xfId="44" applyFont="1" applyFill="1" applyBorder="1" applyAlignment="1">
      <alignment horizontal="center" vertical="center" wrapText="1"/>
      <protection/>
    </xf>
    <xf numFmtId="0" fontId="19" fillId="58" borderId="13" xfId="0" applyFont="1" applyFill="1" applyBorder="1" applyAlignment="1">
      <alignment horizontal="center" vertical="center" wrapText="1"/>
    </xf>
    <xf numFmtId="4" fontId="19" fillId="58" borderId="13" xfId="44" applyNumberFormat="1" applyFont="1" applyFill="1" applyBorder="1" applyAlignment="1">
      <alignment horizontal="center" vertical="center" wrapText="1"/>
      <protection/>
    </xf>
    <xf numFmtId="4" fontId="19" fillId="58" borderId="13" xfId="44" applyNumberFormat="1" applyFont="1" applyFill="1" applyBorder="1" applyAlignment="1">
      <alignment horizontal="center" vertical="center"/>
      <protection/>
    </xf>
    <xf numFmtId="0" fontId="19" fillId="58" borderId="11" xfId="44" applyFont="1" applyFill="1" applyBorder="1" applyAlignment="1">
      <alignment horizontal="center" vertical="center"/>
      <protection/>
    </xf>
    <xf numFmtId="4" fontId="19" fillId="59" borderId="13" xfId="44" applyNumberFormat="1" applyFont="1" applyFill="1" applyBorder="1" applyAlignment="1">
      <alignment horizontal="right" vertical="center" wrapText="1"/>
      <protection/>
    </xf>
    <xf numFmtId="2" fontId="19" fillId="59" borderId="11" xfId="44" applyNumberFormat="1" applyFont="1" applyFill="1" applyBorder="1" applyAlignment="1">
      <alignment vertical="center"/>
      <protection/>
    </xf>
    <xf numFmtId="4" fontId="19" fillId="59" borderId="13" xfId="44" applyNumberFormat="1" applyFont="1" applyFill="1" applyBorder="1" applyAlignment="1">
      <alignment vertical="center"/>
      <protection/>
    </xf>
    <xf numFmtId="4" fontId="19" fillId="59" borderId="13" xfId="44" applyNumberFormat="1" applyFont="1" applyFill="1" applyBorder="1" applyAlignment="1">
      <alignment vertical="center" wrapText="1"/>
      <protection/>
    </xf>
    <xf numFmtId="0" fontId="19" fillId="41" borderId="11" xfId="0" applyFont="1" applyFill="1" applyBorder="1" applyAlignment="1">
      <alignment horizontal="center" vertical="center" wrapText="1"/>
    </xf>
    <xf numFmtId="4" fontId="19" fillId="41" borderId="13" xfId="0" applyNumberFormat="1" applyFont="1" applyFill="1" applyBorder="1" applyAlignment="1">
      <alignment horizontal="right" vertical="center" wrapText="1"/>
    </xf>
    <xf numFmtId="2" fontId="19" fillId="40" borderId="11" xfId="44" applyNumberFormat="1" applyFont="1" applyFill="1" applyBorder="1" applyAlignment="1">
      <alignment vertical="center"/>
      <protection/>
    </xf>
    <xf numFmtId="4" fontId="19" fillId="41" borderId="13" xfId="44" applyNumberFormat="1" applyFont="1" applyFill="1" applyBorder="1" applyAlignment="1">
      <alignment vertical="center" wrapText="1"/>
      <protection/>
    </xf>
    <xf numFmtId="0" fontId="19" fillId="40" borderId="11" xfId="44" applyFont="1" applyFill="1" applyBorder="1" applyAlignment="1">
      <alignment horizontal="center" vertical="center" wrapText="1"/>
      <protection/>
    </xf>
    <xf numFmtId="4" fontId="19" fillId="40" borderId="13" xfId="44" applyNumberFormat="1" applyFont="1" applyFill="1" applyBorder="1" applyAlignment="1">
      <alignment horizontal="right" vertical="center" wrapText="1"/>
      <protection/>
    </xf>
    <xf numFmtId="4" fontId="19" fillId="41" borderId="13" xfId="0" applyNumberFormat="1" applyFont="1" applyFill="1" applyBorder="1" applyAlignment="1">
      <alignment horizontal="right" vertical="center" wrapText="1"/>
    </xf>
    <xf numFmtId="2" fontId="19" fillId="40" borderId="11" xfId="44" applyNumberFormat="1" applyFont="1" applyFill="1" applyBorder="1" applyAlignment="1">
      <alignment vertical="center"/>
      <protection/>
    </xf>
    <xf numFmtId="0" fontId="19" fillId="41" borderId="11" xfId="0" applyFont="1" applyFill="1" applyBorder="1" applyAlignment="1">
      <alignment horizontal="center" vertical="center" wrapText="1"/>
    </xf>
    <xf numFmtId="4" fontId="19" fillId="41" borderId="13" xfId="44" applyNumberFormat="1" applyFont="1" applyFill="1" applyBorder="1" applyAlignment="1">
      <alignment vertical="center" wrapText="1"/>
      <protection/>
    </xf>
    <xf numFmtId="4" fontId="19" fillId="40" borderId="13" xfId="44" applyNumberFormat="1" applyFont="1" applyFill="1" applyBorder="1" applyAlignment="1">
      <alignment vertical="center"/>
      <protection/>
    </xf>
    <xf numFmtId="2" fontId="2" fillId="40" borderId="11" xfId="44" applyNumberFormat="1" applyFont="1" applyFill="1" applyBorder="1" applyAlignment="1">
      <alignment vertical="center"/>
      <protection/>
    </xf>
    <xf numFmtId="0" fontId="19" fillId="45" borderId="11" xfId="0" applyFont="1" applyFill="1" applyBorder="1" applyAlignment="1">
      <alignment horizontal="center" vertical="center" wrapText="1"/>
    </xf>
    <xf numFmtId="0" fontId="2" fillId="45" borderId="11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vertical="center" wrapText="1"/>
    </xf>
    <xf numFmtId="4" fontId="2" fillId="45" borderId="13" xfId="44" applyNumberFormat="1" applyFont="1" applyFill="1" applyBorder="1" applyAlignment="1">
      <alignment vertical="center" wrapText="1"/>
      <protection/>
    </xf>
    <xf numFmtId="4" fontId="2" fillId="43" borderId="13" xfId="44" applyNumberFormat="1" applyFont="1" applyFill="1" applyBorder="1" applyAlignment="1">
      <alignment vertical="center"/>
      <protection/>
    </xf>
    <xf numFmtId="2" fontId="2" fillId="43" borderId="11" xfId="44" applyNumberFormat="1" applyFont="1" applyFill="1" applyBorder="1" applyAlignment="1">
      <alignment vertical="center"/>
      <protection/>
    </xf>
    <xf numFmtId="0" fontId="19" fillId="44" borderId="11" xfId="44" applyFont="1" applyFill="1" applyBorder="1" applyAlignment="1">
      <alignment horizontal="center" vertical="center" wrapText="1"/>
      <protection/>
    </xf>
    <xf numFmtId="4" fontId="19" fillId="44" borderId="13" xfId="44" applyNumberFormat="1" applyFont="1" applyFill="1" applyBorder="1" applyAlignment="1">
      <alignment horizontal="right" vertical="center" wrapText="1"/>
      <protection/>
    </xf>
    <xf numFmtId="2" fontId="19" fillId="44" borderId="11" xfId="44" applyNumberFormat="1" applyFont="1" applyFill="1" applyBorder="1" applyAlignment="1">
      <alignment vertical="center"/>
      <protection/>
    </xf>
    <xf numFmtId="4" fontId="19" fillId="40" borderId="13" xfId="44" applyNumberFormat="1" applyFont="1" applyFill="1" applyBorder="1" applyAlignment="1">
      <alignment vertical="center"/>
      <protection/>
    </xf>
    <xf numFmtId="2" fontId="19" fillId="44" borderId="11" xfId="44" applyNumberFormat="1" applyFont="1" applyFill="1" applyBorder="1" applyAlignment="1">
      <alignment vertical="center"/>
      <protection/>
    </xf>
    <xf numFmtId="4" fontId="19" fillId="41" borderId="13" xfId="44" applyNumberFormat="1" applyFont="1" applyFill="1" applyBorder="1" applyAlignment="1">
      <alignment horizontal="right" vertical="center" wrapText="1"/>
      <protection/>
    </xf>
    <xf numFmtId="4" fontId="8" fillId="49" borderId="30" xfId="0" applyNumberFormat="1" applyFont="1" applyFill="1" applyBorder="1" applyAlignment="1">
      <alignment horizontal="right" vertical="top"/>
    </xf>
    <xf numFmtId="164" fontId="8" fillId="49" borderId="31" xfId="0" applyNumberFormat="1" applyFont="1" applyFill="1" applyBorder="1" applyAlignment="1">
      <alignment horizontal="right" vertical="top"/>
    </xf>
    <xf numFmtId="49" fontId="8" fillId="60" borderId="32" xfId="0" applyNumberFormat="1" applyFont="1" applyFill="1" applyBorder="1" applyAlignment="1">
      <alignment horizontal="right" vertical="center"/>
    </xf>
    <xf numFmtId="49" fontId="8" fillId="60" borderId="28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 wrapText="1"/>
    </xf>
    <xf numFmtId="0" fontId="8" fillId="60" borderId="29" xfId="0" applyFont="1" applyFill="1" applyBorder="1" applyAlignment="1">
      <alignment horizontal="right" vertical="center"/>
    </xf>
    <xf numFmtId="0" fontId="8" fillId="60" borderId="25" xfId="0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8" fillId="51" borderId="29" xfId="0" applyFont="1" applyFill="1" applyBorder="1" applyAlignment="1">
      <alignment horizontal="left" vertical="center" wrapText="1"/>
    </xf>
    <xf numFmtId="0" fontId="8" fillId="51" borderId="25" xfId="0" applyFont="1" applyFill="1" applyBorder="1" applyAlignment="1">
      <alignment horizontal="left" vertical="center" wrapText="1"/>
    </xf>
    <xf numFmtId="3" fontId="40" fillId="33" borderId="13" xfId="0" applyNumberFormat="1" applyFont="1" applyFill="1" applyBorder="1" applyAlignment="1">
      <alignment horizontal="center" vertical="center" wrapText="1"/>
    </xf>
    <xf numFmtId="3" fontId="40" fillId="33" borderId="15" xfId="0" applyNumberFormat="1" applyFont="1" applyFill="1" applyBorder="1" applyAlignment="1">
      <alignment horizontal="center" vertical="center" wrapText="1"/>
    </xf>
    <xf numFmtId="3" fontId="40" fillId="33" borderId="14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2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19" fillId="60" borderId="33" xfId="0" applyFont="1" applyFill="1" applyBorder="1" applyAlignment="1">
      <alignment horizontal="right" vertical="center"/>
    </xf>
    <xf numFmtId="0" fontId="19" fillId="60" borderId="34" xfId="0" applyFont="1" applyFill="1" applyBorder="1" applyAlignment="1">
      <alignment horizontal="right" vertical="center"/>
    </xf>
    <xf numFmtId="3" fontId="40" fillId="33" borderId="11" xfId="0" applyNumberFormat="1" applyFont="1" applyFill="1" applyBorder="1" applyAlignment="1">
      <alignment horizontal="center" vertical="center" wrapText="1"/>
    </xf>
    <xf numFmtId="0" fontId="19" fillId="33" borderId="11" xfId="44" applyFont="1" applyFill="1" applyBorder="1" applyAlignment="1">
      <alignment horizontal="center" vertical="center" wrapText="1"/>
      <protection/>
    </xf>
    <xf numFmtId="0" fontId="40" fillId="33" borderId="11" xfId="0" applyNumberFormat="1" applyFont="1" applyFill="1" applyBorder="1" applyAlignment="1">
      <alignment horizontal="center" vertical="center" wrapText="1"/>
    </xf>
    <xf numFmtId="3" fontId="19" fillId="33" borderId="13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49" fontId="61" fillId="35" borderId="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>
      <alignment horizontal="center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24" fillId="33" borderId="11" xfId="0" applyNumberFormat="1" applyFont="1" applyFill="1" applyBorder="1" applyAlignment="1">
      <alignment horizontal="left" vertical="center" wrapText="1"/>
    </xf>
    <xf numFmtId="0" fontId="4" fillId="33" borderId="11" xfId="44" applyFont="1" applyFill="1" applyBorder="1" applyAlignment="1">
      <alignment horizontal="center" vertical="center" wrapText="1"/>
      <protection/>
    </xf>
    <xf numFmtId="3" fontId="24" fillId="33" borderId="14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3" fontId="36" fillId="33" borderId="10" xfId="0" applyNumberFormat="1" applyFont="1" applyFill="1" applyBorder="1" applyAlignment="1">
      <alignment horizontal="center" vertical="center" wrapText="1"/>
    </xf>
    <xf numFmtId="3" fontId="36" fillId="33" borderId="21" xfId="0" applyNumberFormat="1" applyFont="1" applyFill="1" applyBorder="1" applyAlignment="1">
      <alignment horizontal="center" vertical="center" wrapText="1"/>
    </xf>
    <xf numFmtId="3" fontId="36" fillId="33" borderId="12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21" xfId="0" applyNumberFormat="1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36" fillId="60" borderId="32" xfId="0" applyFont="1" applyFill="1" applyBorder="1" applyAlignment="1">
      <alignment horizontal="right" vertical="center"/>
    </xf>
    <xf numFmtId="0" fontId="36" fillId="60" borderId="35" xfId="0" applyFont="1" applyFill="1" applyBorder="1" applyAlignment="1">
      <alignment horizontal="right" vertical="center"/>
    </xf>
    <xf numFmtId="0" fontId="36" fillId="60" borderId="36" xfId="0" applyFont="1" applyFill="1" applyBorder="1" applyAlignment="1">
      <alignment horizontal="right" vertical="center"/>
    </xf>
    <xf numFmtId="0" fontId="46" fillId="33" borderId="11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63" fillId="35" borderId="0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164" fontId="8" fillId="36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>
      <alignment vertical="top"/>
    </xf>
    <xf numFmtId="49" fontId="19" fillId="14" borderId="37" xfId="0" applyNumberFormat="1" applyFont="1" applyFill="1" applyBorder="1" applyAlignment="1">
      <alignment horizontal="right" vertical="top"/>
    </xf>
    <xf numFmtId="49" fontId="19" fillId="14" borderId="38" xfId="0" applyNumberFormat="1" applyFont="1" applyFill="1" applyBorder="1" applyAlignment="1">
      <alignment horizontal="right" vertical="top"/>
    </xf>
    <xf numFmtId="49" fontId="19" fillId="14" borderId="39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60" borderId="11" xfId="0" applyNumberFormat="1" applyFont="1" applyFill="1" applyBorder="1" applyAlignment="1">
      <alignment horizontal="right" vertical="top"/>
    </xf>
    <xf numFmtId="49" fontId="8" fillId="0" borderId="0" xfId="0" applyNumberFormat="1" applyFont="1" applyBorder="1" applyAlignment="1">
      <alignment vertical="top"/>
    </xf>
    <xf numFmtId="49" fontId="64" fillId="35" borderId="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49" fontId="63" fillId="35" borderId="0" xfId="0" applyNumberFormat="1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24" fillId="33" borderId="11" xfId="0" applyNumberFormat="1" applyFont="1" applyFill="1" applyBorder="1" applyAlignment="1">
      <alignment vertical="center" wrapText="1"/>
    </xf>
    <xf numFmtId="3" fontId="30" fillId="33" borderId="13" xfId="0" applyNumberFormat="1" applyFont="1" applyFill="1" applyBorder="1" applyAlignment="1">
      <alignment horizontal="center" vertical="center" wrapText="1"/>
    </xf>
    <xf numFmtId="3" fontId="30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49" fontId="64" fillId="35" borderId="0" xfId="0" applyNumberFormat="1" applyFont="1" applyFill="1" applyBorder="1" applyAlignment="1" applyProtection="1">
      <alignment horizontal="center" vertical="top" wrapText="1"/>
      <protection/>
    </xf>
    <xf numFmtId="49" fontId="46" fillId="35" borderId="0" xfId="0" applyNumberFormat="1" applyFont="1" applyFill="1" applyBorder="1" applyAlignment="1" applyProtection="1">
      <alignment horizontal="left" vertical="top" wrapText="1"/>
      <protection/>
    </xf>
    <xf numFmtId="0" fontId="29" fillId="33" borderId="11" xfId="0" applyNumberFormat="1" applyFont="1" applyFill="1" applyBorder="1" applyAlignment="1">
      <alignment horizontal="center" vertical="center" wrapText="1"/>
    </xf>
    <xf numFmtId="49" fontId="64" fillId="35" borderId="0" xfId="0" applyNumberFormat="1" applyFont="1" applyFill="1" applyBorder="1" applyAlignment="1">
      <alignment horizontal="center" vertical="top" wrapText="1"/>
    </xf>
    <xf numFmtId="49" fontId="46" fillId="35" borderId="0" xfId="0" applyNumberFormat="1" applyFont="1" applyFill="1" applyBorder="1" applyAlignment="1">
      <alignment horizontal="left" vertical="top" wrapText="1"/>
    </xf>
    <xf numFmtId="0" fontId="29" fillId="33" borderId="11" xfId="0" applyNumberFormat="1" applyFont="1" applyFill="1" applyBorder="1" applyAlignment="1">
      <alignment vertical="center" wrapText="1"/>
    </xf>
    <xf numFmtId="0" fontId="64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24" fillId="33" borderId="11" xfId="0" applyNumberFormat="1" applyFont="1" applyFill="1" applyBorder="1" applyAlignment="1">
      <alignment vertical="center" wrapText="1"/>
    </xf>
    <xf numFmtId="49" fontId="65" fillId="35" borderId="0" xfId="0" applyNumberFormat="1" applyFont="1" applyFill="1" applyBorder="1" applyAlignment="1" applyProtection="1">
      <alignment horizontal="left" vertical="top" wrapText="1"/>
      <protection/>
    </xf>
    <xf numFmtId="0" fontId="6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9" fontId="64" fillId="35" borderId="0" xfId="0" applyNumberFormat="1" applyFont="1" applyFill="1" applyBorder="1" applyAlignment="1" applyProtection="1">
      <alignment horizontal="center" vertical="center" wrapText="1"/>
      <protection/>
    </xf>
    <xf numFmtId="49" fontId="46" fillId="35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3" borderId="21" xfId="0" applyNumberFormat="1" applyFont="1" applyFill="1" applyBorder="1" applyAlignment="1">
      <alignment horizontal="center" vertical="center" wrapText="1"/>
    </xf>
    <xf numFmtId="0" fontId="2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8" fillId="60" borderId="29" xfId="0" applyNumberFormat="1" applyFont="1" applyFill="1" applyBorder="1" applyAlignment="1">
      <alignment horizontal="right" vertical="center"/>
    </xf>
    <xf numFmtId="49" fontId="8" fillId="60" borderId="25" xfId="0" applyNumberFormat="1" applyFont="1" applyFill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top" wrapText="1"/>
    </xf>
    <xf numFmtId="49" fontId="8" fillId="60" borderId="29" xfId="0" applyNumberFormat="1" applyFont="1" applyFill="1" applyBorder="1" applyAlignment="1">
      <alignment horizontal="right" vertical="top"/>
    </xf>
    <xf numFmtId="49" fontId="8" fillId="60" borderId="25" xfId="0" applyNumberFormat="1" applyFont="1" applyFill="1" applyBorder="1" applyAlignment="1">
      <alignment horizontal="right" vertical="top"/>
    </xf>
    <xf numFmtId="0" fontId="59" fillId="0" borderId="0" xfId="0" applyFont="1" applyBorder="1" applyAlignment="1">
      <alignment horizontal="center" vertical="top" wrapText="1"/>
    </xf>
    <xf numFmtId="49" fontId="8" fillId="60" borderId="40" xfId="0" applyNumberFormat="1" applyFont="1" applyFill="1" applyBorder="1" applyAlignment="1">
      <alignment horizontal="right" vertical="top"/>
    </xf>
    <xf numFmtId="49" fontId="8" fillId="60" borderId="30" xfId="0" applyNumberFormat="1" applyFont="1" applyFill="1" applyBorder="1" applyAlignment="1">
      <alignment horizontal="right" vertical="top"/>
    </xf>
    <xf numFmtId="49" fontId="12" fillId="0" borderId="0" xfId="0" applyNumberFormat="1" applyFont="1" applyBorder="1" applyAlignment="1">
      <alignment vertical="center"/>
    </xf>
    <xf numFmtId="49" fontId="8" fillId="33" borderId="11" xfId="0" applyNumberFormat="1" applyFont="1" applyFill="1" applyBorder="1" applyAlignment="1">
      <alignment horizontal="right" vertical="top"/>
    </xf>
    <xf numFmtId="0" fontId="3" fillId="0" borderId="0" xfId="44" applyFont="1" applyBorder="1" applyAlignment="1">
      <alignment horizontal="center" vertical="center" wrapText="1"/>
      <protection/>
    </xf>
    <xf numFmtId="0" fontId="8" fillId="14" borderId="11" xfId="44" applyFont="1" applyFill="1" applyBorder="1" applyAlignment="1">
      <alignment horizontal="center" vertical="center"/>
      <protection/>
    </xf>
    <xf numFmtId="0" fontId="19" fillId="41" borderId="13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8" fillId="44" borderId="13" xfId="0" applyFont="1" applyFill="1" applyBorder="1" applyAlignment="1">
      <alignment horizontal="center" vertical="center" wrapText="1"/>
    </xf>
    <xf numFmtId="0" fontId="8" fillId="44" borderId="15" xfId="0" applyFont="1" applyFill="1" applyBorder="1" applyAlignment="1">
      <alignment horizontal="center" vertical="center" wrapText="1"/>
    </xf>
    <xf numFmtId="0" fontId="8" fillId="44" borderId="14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 wrapText="1"/>
    </xf>
    <xf numFmtId="0" fontId="19" fillId="59" borderId="11" xfId="44" applyFont="1" applyFill="1" applyBorder="1" applyAlignment="1">
      <alignment horizontal="left" vertical="center" wrapText="1"/>
      <protection/>
    </xf>
    <xf numFmtId="0" fontId="19" fillId="40" borderId="11" xfId="44" applyFont="1" applyFill="1" applyBorder="1" applyAlignment="1">
      <alignment horizontal="center" vertical="center" wrapText="1"/>
      <protection/>
    </xf>
    <xf numFmtId="0" fontId="19" fillId="41" borderId="11" xfId="0" applyFont="1" applyFill="1" applyBorder="1" applyAlignment="1">
      <alignment horizontal="center" vertical="center" wrapText="1"/>
    </xf>
    <xf numFmtId="0" fontId="19" fillId="59" borderId="11" xfId="0" applyFont="1" applyFill="1" applyBorder="1" applyAlignment="1">
      <alignment horizontal="left" vertical="center" wrapText="1"/>
    </xf>
    <xf numFmtId="0" fontId="19" fillId="44" borderId="13" xfId="44" applyFont="1" applyFill="1" applyBorder="1" applyAlignment="1">
      <alignment horizontal="center" vertical="center" wrapText="1"/>
      <protection/>
    </xf>
    <xf numFmtId="0" fontId="19" fillId="44" borderId="15" xfId="44" applyFont="1" applyFill="1" applyBorder="1" applyAlignment="1">
      <alignment horizontal="center" vertical="center" wrapText="1"/>
      <protection/>
    </xf>
    <xf numFmtId="0" fontId="19" fillId="44" borderId="14" xfId="44" applyFont="1" applyFill="1" applyBorder="1" applyAlignment="1">
      <alignment horizontal="center" vertical="center" wrapText="1"/>
      <protection/>
    </xf>
    <xf numFmtId="3" fontId="19" fillId="60" borderId="29" xfId="44" applyNumberFormat="1" applyFont="1" applyFill="1" applyBorder="1" applyAlignment="1">
      <alignment horizontal="center" vertical="center" wrapText="1"/>
      <protection/>
    </xf>
    <xf numFmtId="3" fontId="19" fillId="60" borderId="25" xfId="44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166" fontId="15" fillId="50" borderId="32" xfId="0" applyNumberFormat="1" applyFont="1" applyFill="1" applyBorder="1" applyAlignment="1">
      <alignment horizontal="center" vertical="center"/>
    </xf>
    <xf numFmtId="166" fontId="15" fillId="50" borderId="28" xfId="0" applyNumberFormat="1" applyFont="1" applyFill="1" applyBorder="1" applyAlignment="1">
      <alignment horizontal="center" vertical="center"/>
    </xf>
    <xf numFmtId="0" fontId="29" fillId="5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35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48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5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55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47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4" fillId="57" borderId="11" xfId="0" applyFont="1" applyFill="1" applyBorder="1" applyAlignment="1">
      <alignment horizontal="center" vertical="center" wrapText="1"/>
    </xf>
    <xf numFmtId="0" fontId="24" fillId="57" borderId="11" xfId="0" applyFont="1" applyFill="1" applyBorder="1" applyAlignment="1">
      <alignment horizontal="center" vertical="center" wrapText="1"/>
    </xf>
    <xf numFmtId="10" fontId="24" fillId="57" borderId="11" xfId="0" applyNumberFormat="1" applyFont="1" applyFill="1" applyBorder="1" applyAlignment="1">
      <alignment horizontal="center" vertical="center"/>
    </xf>
    <xf numFmtId="4" fontId="24" fillId="57" borderId="11" xfId="0" applyNumberFormat="1" applyFont="1" applyFill="1" applyBorder="1" applyAlignment="1">
      <alignment horizontal="center" vertical="center" wrapText="1"/>
    </xf>
    <xf numFmtId="3" fontId="46" fillId="33" borderId="14" xfId="0" applyNumberFormat="1" applyFont="1" applyFill="1" applyBorder="1" applyAlignment="1">
      <alignment horizontal="center" vertical="center" wrapText="1"/>
    </xf>
    <xf numFmtId="3" fontId="36" fillId="33" borderId="24" xfId="0" applyNumberFormat="1" applyFont="1" applyFill="1" applyBorder="1" applyAlignment="1">
      <alignment horizontal="center" vertical="center" wrapText="1"/>
    </xf>
    <xf numFmtId="3" fontId="36" fillId="33" borderId="22" xfId="0" applyNumberFormat="1" applyFont="1" applyFill="1" applyBorder="1" applyAlignment="1">
      <alignment horizontal="center" vertical="center" wrapText="1"/>
    </xf>
    <xf numFmtId="3" fontId="36" fillId="33" borderId="42" xfId="0" applyNumberFormat="1" applyFont="1" applyFill="1" applyBorder="1" applyAlignment="1">
      <alignment horizontal="center" vertical="center" wrapText="1"/>
    </xf>
    <xf numFmtId="3" fontId="36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.%20za%202013%20I%20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1"/>
      <sheetName val="zał 2"/>
      <sheetName val="zał 3"/>
      <sheetName val="zał 4"/>
      <sheetName val="zał 5"/>
      <sheetName val="zał 6"/>
      <sheetName val="zał 7"/>
      <sheetName val="zał 8"/>
      <sheetName val="zał 9"/>
      <sheetName val="zał 10"/>
      <sheetName val="zał 11"/>
      <sheetName val="zał 12"/>
      <sheetName val="zał 13"/>
      <sheetName val="zał 14"/>
      <sheetName val="zał 15"/>
      <sheetName val="zał 16"/>
      <sheetName val="zał 17"/>
      <sheetName val="zał 18"/>
      <sheetName val="zał 19"/>
      <sheetName val="zał 20"/>
      <sheetName val="zał 21"/>
      <sheetName val="zał 22"/>
      <sheetName val="zał 23"/>
      <sheetName val="Arkusz1"/>
    </sheetNames>
    <sheetDataSet>
      <sheetData sheetId="0">
        <row r="147">
          <cell r="F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1"/>
  <sheetViews>
    <sheetView showGridLines="0" defaultGridColor="0" view="pageBreakPreview" zoomScale="80" zoomScaleNormal="90" zoomScaleSheetLayoutView="80" colorId="15" workbookViewId="0" topLeftCell="A223">
      <selection activeCell="E235" sqref="E235"/>
    </sheetView>
  </sheetViews>
  <sheetFormatPr defaultColWidth="9.00390625" defaultRowHeight="12.75"/>
  <cols>
    <col min="1" max="1" width="8.00390625" style="1" customWidth="1"/>
    <col min="2" max="2" width="11.625" style="2" customWidth="1"/>
    <col min="3" max="3" width="9.75390625" style="3" customWidth="1"/>
    <col min="4" max="4" width="122.75390625" style="4" customWidth="1"/>
    <col min="5" max="5" width="12.125" style="4" customWidth="1"/>
    <col min="6" max="6" width="16.25390625" style="4" customWidth="1"/>
    <col min="7" max="8" width="16.25390625" style="5" customWidth="1"/>
    <col min="9" max="9" width="15.75390625" style="5" customWidth="1"/>
    <col min="10" max="10" width="15.00390625" style="5" customWidth="1"/>
    <col min="11" max="11" width="18.25390625" style="5" customWidth="1"/>
    <col min="12" max="12" width="12.625" style="2" customWidth="1"/>
    <col min="13" max="13" width="16.875" style="2" customWidth="1"/>
    <col min="14" max="16384" width="9.00390625" style="2" customWidth="1"/>
  </cols>
  <sheetData>
    <row r="1" spans="1:11" ht="43.5" customHeight="1">
      <c r="A1" s="1196" t="s">
        <v>0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</row>
    <row r="2" spans="1:11" s="9" customFormat="1" ht="13.5" customHeight="1">
      <c r="A2" s="1197"/>
      <c r="B2" s="1198"/>
      <c r="C2" s="1198"/>
      <c r="D2" s="1198"/>
      <c r="E2" s="1198"/>
      <c r="F2" s="1199" t="s">
        <v>1</v>
      </c>
      <c r="G2" s="1199" t="s">
        <v>2</v>
      </c>
      <c r="H2" s="1200" t="s">
        <v>3</v>
      </c>
      <c r="I2" s="1200"/>
      <c r="J2" s="1200"/>
      <c r="K2" s="7"/>
    </row>
    <row r="3" spans="1:12" s="11" customFormat="1" ht="24">
      <c r="A3" s="1197"/>
      <c r="B3" s="1198"/>
      <c r="C3" s="1198"/>
      <c r="D3" s="1198"/>
      <c r="E3" s="1198"/>
      <c r="F3" s="1199"/>
      <c r="G3" s="1199"/>
      <c r="H3" s="6" t="s">
        <v>4</v>
      </c>
      <c r="I3" s="8" t="s">
        <v>3</v>
      </c>
      <c r="J3" s="6" t="s">
        <v>5</v>
      </c>
      <c r="K3" s="8" t="s">
        <v>3</v>
      </c>
      <c r="L3" s="10"/>
    </row>
    <row r="4" spans="1:12" s="11" customFormat="1" ht="84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199"/>
      <c r="G4" s="1199"/>
      <c r="H4" s="13"/>
      <c r="I4" s="13" t="s">
        <v>11</v>
      </c>
      <c r="J4" s="13"/>
      <c r="K4" s="13" t="s">
        <v>11</v>
      </c>
      <c r="L4" s="10"/>
    </row>
    <row r="5" spans="1:12" s="14" customFormat="1" ht="15" customHeight="1">
      <c r="A5" s="12" t="s">
        <v>12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2"/>
    </row>
    <row r="6" spans="1:12" s="20" customFormat="1" ht="19.5" customHeight="1">
      <c r="A6" s="15" t="s">
        <v>13</v>
      </c>
      <c r="B6" s="16"/>
      <c r="C6" s="16"/>
      <c r="D6" s="16" t="s">
        <v>14</v>
      </c>
      <c r="E6" s="17">
        <f aca="true" t="shared" si="0" ref="E6:E15">G6/F6*100</f>
        <v>100.31217696005166</v>
      </c>
      <c r="F6" s="18">
        <f aca="true" t="shared" si="1" ref="F6:K6">F7</f>
        <v>549399.93</v>
      </c>
      <c r="G6" s="18">
        <f t="shared" si="1"/>
        <v>551115.03</v>
      </c>
      <c r="H6" s="18">
        <f t="shared" si="1"/>
        <v>551115.03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9"/>
    </row>
    <row r="7" spans="1:12" s="20" customFormat="1" ht="19.5" customHeight="1">
      <c r="A7" s="21"/>
      <c r="B7" s="22" t="s">
        <v>15</v>
      </c>
      <c r="C7" s="23"/>
      <c r="D7" s="24" t="s">
        <v>16</v>
      </c>
      <c r="E7" s="25">
        <f t="shared" si="0"/>
        <v>100.31217696005166</v>
      </c>
      <c r="F7" s="26">
        <f aca="true" t="shared" si="2" ref="F7:K7">F9+F8</f>
        <v>549399.93</v>
      </c>
      <c r="G7" s="26">
        <f t="shared" si="2"/>
        <v>551115.03</v>
      </c>
      <c r="H7" s="26">
        <f t="shared" si="2"/>
        <v>551115.03</v>
      </c>
      <c r="I7" s="26">
        <f t="shared" si="2"/>
        <v>0</v>
      </c>
      <c r="J7" s="26">
        <f t="shared" si="2"/>
        <v>0</v>
      </c>
      <c r="K7" s="26">
        <f t="shared" si="2"/>
        <v>0</v>
      </c>
      <c r="L7" s="19"/>
    </row>
    <row r="8" spans="1:12" s="20" customFormat="1" ht="33">
      <c r="A8" s="21"/>
      <c r="B8" s="23"/>
      <c r="C8" s="27" t="s">
        <v>17</v>
      </c>
      <c r="D8" s="28" t="s">
        <v>18</v>
      </c>
      <c r="E8" s="29">
        <f t="shared" si="0"/>
        <v>123.39517119083345</v>
      </c>
      <c r="F8" s="30">
        <v>7331</v>
      </c>
      <c r="G8" s="30">
        <f>H8+J8</f>
        <v>9046.1</v>
      </c>
      <c r="H8" s="30">
        <v>9046.1</v>
      </c>
      <c r="I8" s="30"/>
      <c r="J8" s="30"/>
      <c r="K8" s="30"/>
      <c r="L8" s="19"/>
    </row>
    <row r="9" spans="1:12" s="20" customFormat="1" ht="33">
      <c r="A9" s="21"/>
      <c r="B9" s="23"/>
      <c r="C9" s="31">
        <v>2010</v>
      </c>
      <c r="D9" s="32" t="s">
        <v>19</v>
      </c>
      <c r="E9" s="29">
        <f t="shared" si="0"/>
        <v>100</v>
      </c>
      <c r="F9" s="30">
        <v>542068.93</v>
      </c>
      <c r="G9" s="30">
        <f>H9+J9</f>
        <v>542068.93</v>
      </c>
      <c r="H9" s="30">
        <v>542068.93</v>
      </c>
      <c r="I9" s="33"/>
      <c r="J9" s="33"/>
      <c r="K9" s="33"/>
      <c r="L9" s="19"/>
    </row>
    <row r="10" spans="1:11" s="19" customFormat="1" ht="16.5">
      <c r="A10" s="34" t="s">
        <v>20</v>
      </c>
      <c r="B10" s="34"/>
      <c r="C10" s="34"/>
      <c r="D10" s="35" t="s">
        <v>21</v>
      </c>
      <c r="E10" s="17">
        <f t="shared" si="0"/>
        <v>222.18091603053435</v>
      </c>
      <c r="F10" s="36">
        <f aca="true" t="shared" si="3" ref="F10:K10">F11</f>
        <v>13100</v>
      </c>
      <c r="G10" s="36">
        <f t="shared" si="3"/>
        <v>29105.7</v>
      </c>
      <c r="H10" s="36">
        <f t="shared" si="3"/>
        <v>29105.7</v>
      </c>
      <c r="I10" s="36">
        <f t="shared" si="3"/>
        <v>0</v>
      </c>
      <c r="J10" s="36">
        <f t="shared" si="3"/>
        <v>0</v>
      </c>
      <c r="K10" s="36">
        <f t="shared" si="3"/>
        <v>0</v>
      </c>
    </row>
    <row r="11" spans="1:11" s="19" customFormat="1" ht="16.5">
      <c r="A11" s="37"/>
      <c r="B11" s="37" t="s">
        <v>22</v>
      </c>
      <c r="C11" s="37"/>
      <c r="D11" s="38" t="s">
        <v>23</v>
      </c>
      <c r="E11" s="25">
        <f t="shared" si="0"/>
        <v>222.18091603053435</v>
      </c>
      <c r="F11" s="39">
        <f aca="true" t="shared" si="4" ref="F11:K11">SUM(F12:F12)</f>
        <v>13100</v>
      </c>
      <c r="G11" s="39">
        <f>SUM(G12:G13)</f>
        <v>29105.7</v>
      </c>
      <c r="H11" s="39">
        <f>SUM(H12:H13)</f>
        <v>29105.7</v>
      </c>
      <c r="I11" s="39">
        <f t="shared" si="4"/>
        <v>0</v>
      </c>
      <c r="J11" s="39">
        <f t="shared" si="4"/>
        <v>0</v>
      </c>
      <c r="K11" s="39">
        <f t="shared" si="4"/>
        <v>0</v>
      </c>
    </row>
    <row r="12" spans="1:11" s="19" customFormat="1" ht="16.5">
      <c r="A12" s="37"/>
      <c r="B12" s="37"/>
      <c r="C12" s="40" t="s">
        <v>24</v>
      </c>
      <c r="D12" s="41" t="s">
        <v>25</v>
      </c>
      <c r="E12" s="29">
        <f t="shared" si="0"/>
        <v>95.76106870229009</v>
      </c>
      <c r="F12" s="42">
        <v>13100</v>
      </c>
      <c r="G12" s="30">
        <f>H12+J12</f>
        <v>12544.7</v>
      </c>
      <c r="H12" s="42">
        <v>12544.7</v>
      </c>
      <c r="I12" s="39"/>
      <c r="J12" s="39"/>
      <c r="K12" s="39"/>
    </row>
    <row r="13" spans="1:11" s="19" customFormat="1" ht="16.5">
      <c r="A13" s="37"/>
      <c r="B13" s="37"/>
      <c r="C13" s="40" t="s">
        <v>30</v>
      </c>
      <c r="D13" s="41" t="s">
        <v>31</v>
      </c>
      <c r="E13" s="29">
        <v>0</v>
      </c>
      <c r="F13" s="42">
        <v>0</v>
      </c>
      <c r="G13" s="30">
        <v>16561</v>
      </c>
      <c r="H13" s="42">
        <v>16561</v>
      </c>
      <c r="I13" s="39"/>
      <c r="J13" s="39"/>
      <c r="K13" s="39"/>
    </row>
    <row r="14" spans="1:11" s="19" customFormat="1" ht="16.5">
      <c r="A14" s="43">
        <v>600</v>
      </c>
      <c r="B14" s="43"/>
      <c r="C14" s="43"/>
      <c r="D14" s="35" t="s">
        <v>26</v>
      </c>
      <c r="E14" s="17">
        <f t="shared" si="0"/>
        <v>100.21638163340789</v>
      </c>
      <c r="F14" s="36">
        <f>SUM(F18:F21)</f>
        <v>1589756</v>
      </c>
      <c r="G14" s="36">
        <f>G15</f>
        <v>1593195.94</v>
      </c>
      <c r="H14" s="36">
        <f>H15</f>
        <v>3439.5</v>
      </c>
      <c r="I14" s="36">
        <f>I15</f>
        <v>0</v>
      </c>
      <c r="J14" s="36">
        <f>J15</f>
        <v>1589756.44</v>
      </c>
      <c r="K14" s="36">
        <f>K15</f>
        <v>608764.44</v>
      </c>
    </row>
    <row r="15" spans="1:11" s="19" customFormat="1" ht="16.5">
      <c r="A15" s="44"/>
      <c r="B15" s="44">
        <v>60016</v>
      </c>
      <c r="C15" s="44"/>
      <c r="D15" s="45" t="s">
        <v>27</v>
      </c>
      <c r="E15" s="25">
        <f t="shared" si="0"/>
        <v>100.21638163340789</v>
      </c>
      <c r="F15" s="46">
        <f>SUM(F18:F21)</f>
        <v>1589756</v>
      </c>
      <c r="G15" s="46">
        <f>SUM(G16:G21)</f>
        <v>1593195.94</v>
      </c>
      <c r="H15" s="46">
        <f>SUM(H16:H18)</f>
        <v>3439.5</v>
      </c>
      <c r="I15" s="46">
        <f>SUM(I18:I18)</f>
        <v>0</v>
      </c>
      <c r="J15" s="46">
        <f>SUM(J18:J21)</f>
        <v>1589756.44</v>
      </c>
      <c r="K15" s="46">
        <f>SUM(K18:K19)</f>
        <v>608764.44</v>
      </c>
    </row>
    <row r="16" spans="1:11" s="19" customFormat="1" ht="16.5">
      <c r="A16" s="44"/>
      <c r="B16" s="44"/>
      <c r="C16" s="40" t="s">
        <v>28</v>
      </c>
      <c r="D16" s="28" t="s">
        <v>29</v>
      </c>
      <c r="E16" s="74">
        <v>0</v>
      </c>
      <c r="F16" s="86">
        <v>0</v>
      </c>
      <c r="G16" s="824">
        <v>1039.5</v>
      </c>
      <c r="H16" s="86">
        <v>1039.5</v>
      </c>
      <c r="I16" s="46"/>
      <c r="J16" s="46"/>
      <c r="K16" s="46"/>
    </row>
    <row r="17" spans="1:11" s="19" customFormat="1" ht="16.5">
      <c r="A17" s="44"/>
      <c r="B17" s="44"/>
      <c r="C17" s="40" t="s">
        <v>30</v>
      </c>
      <c r="D17" s="41" t="s">
        <v>31</v>
      </c>
      <c r="E17" s="74">
        <v>0</v>
      </c>
      <c r="F17" s="86">
        <v>0</v>
      </c>
      <c r="G17" s="824">
        <v>2400</v>
      </c>
      <c r="H17" s="86">
        <v>2400</v>
      </c>
      <c r="I17" s="46"/>
      <c r="J17" s="46"/>
      <c r="K17" s="46"/>
    </row>
    <row r="18" spans="1:11" s="19" customFormat="1" ht="49.5">
      <c r="A18" s="44"/>
      <c r="B18" s="49"/>
      <c r="C18" s="27" t="s">
        <v>32</v>
      </c>
      <c r="D18" s="32" t="s">
        <v>33</v>
      </c>
      <c r="E18" s="29">
        <f aca="true" t="shared" si="5" ref="E18:E44">G18/F18*100</f>
        <v>100.00009095344011</v>
      </c>
      <c r="F18" s="47">
        <v>483764</v>
      </c>
      <c r="G18" s="30">
        <v>483764.44</v>
      </c>
      <c r="H18" s="47"/>
      <c r="I18" s="47"/>
      <c r="J18" s="47">
        <v>483764.44</v>
      </c>
      <c r="K18" s="47">
        <v>483764.44</v>
      </c>
    </row>
    <row r="19" spans="1:11" s="19" customFormat="1" ht="49.5">
      <c r="A19" s="44"/>
      <c r="B19" s="49"/>
      <c r="C19" s="27" t="s">
        <v>202</v>
      </c>
      <c r="D19" s="32" t="s">
        <v>33</v>
      </c>
      <c r="E19" s="29">
        <v>100</v>
      </c>
      <c r="F19" s="47">
        <v>125000</v>
      </c>
      <c r="G19" s="30">
        <v>125000</v>
      </c>
      <c r="H19" s="47"/>
      <c r="I19" s="47"/>
      <c r="J19" s="47">
        <v>125000</v>
      </c>
      <c r="K19" s="47">
        <v>125000</v>
      </c>
    </row>
    <row r="20" spans="1:11" s="19" customFormat="1" ht="33">
      <c r="A20" s="44"/>
      <c r="B20" s="49"/>
      <c r="C20" s="27" t="s">
        <v>624</v>
      </c>
      <c r="D20" s="32" t="s">
        <v>625</v>
      </c>
      <c r="E20" s="29">
        <v>100</v>
      </c>
      <c r="F20" s="47">
        <v>32000</v>
      </c>
      <c r="G20" s="30">
        <v>32000</v>
      </c>
      <c r="H20" s="47"/>
      <c r="I20" s="47"/>
      <c r="J20" s="47">
        <v>32000</v>
      </c>
      <c r="K20" s="47"/>
    </row>
    <row r="21" spans="1:11" s="19" customFormat="1" ht="33">
      <c r="A21" s="44"/>
      <c r="B21" s="49"/>
      <c r="C21" s="27" t="s">
        <v>673</v>
      </c>
      <c r="D21" s="32" t="s">
        <v>674</v>
      </c>
      <c r="E21" s="29">
        <v>100</v>
      </c>
      <c r="F21" s="47">
        <v>948992</v>
      </c>
      <c r="G21" s="30">
        <v>948992</v>
      </c>
      <c r="H21" s="47"/>
      <c r="I21" s="47"/>
      <c r="J21" s="47">
        <v>948992</v>
      </c>
      <c r="K21" s="47"/>
    </row>
    <row r="22" spans="1:11" s="19" customFormat="1" ht="19.5">
      <c r="A22" s="34">
        <v>700</v>
      </c>
      <c r="B22" s="34"/>
      <c r="C22" s="34"/>
      <c r="D22" s="35" t="s">
        <v>34</v>
      </c>
      <c r="E22" s="17">
        <f t="shared" si="5"/>
        <v>89.94021841836403</v>
      </c>
      <c r="F22" s="36">
        <f aca="true" t="shared" si="6" ref="F22:K22">F27+F23</f>
        <v>5418592</v>
      </c>
      <c r="G22" s="36">
        <f t="shared" si="6"/>
        <v>4873493.4799999995</v>
      </c>
      <c r="H22" s="36">
        <f>H27+H23</f>
        <v>3978012.7399999998</v>
      </c>
      <c r="I22" s="36">
        <f t="shared" si="6"/>
        <v>0</v>
      </c>
      <c r="J22" s="36">
        <f t="shared" si="6"/>
        <v>895480.74</v>
      </c>
      <c r="K22" s="36">
        <f t="shared" si="6"/>
        <v>0</v>
      </c>
    </row>
    <row r="23" spans="1:26" s="19" customFormat="1" ht="20.25" customHeight="1">
      <c r="A23" s="37"/>
      <c r="B23" s="37" t="s">
        <v>35</v>
      </c>
      <c r="C23" s="37"/>
      <c r="D23" s="38" t="s">
        <v>36</v>
      </c>
      <c r="E23" s="50">
        <f t="shared" si="5"/>
        <v>90.10542666530455</v>
      </c>
      <c r="F23" s="39">
        <f aca="true" t="shared" si="7" ref="F23:K23">SUM(F24:F26)</f>
        <v>2887685</v>
      </c>
      <c r="G23" s="39">
        <f t="shared" si="7"/>
        <v>2601960.8899999997</v>
      </c>
      <c r="H23" s="39">
        <f t="shared" si="7"/>
        <v>2601960.8899999997</v>
      </c>
      <c r="I23" s="39">
        <f t="shared" si="7"/>
        <v>0</v>
      </c>
      <c r="J23" s="39">
        <f t="shared" si="7"/>
        <v>0</v>
      </c>
      <c r="K23" s="39">
        <f t="shared" si="7"/>
        <v>0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s="19" customFormat="1" ht="33">
      <c r="A24" s="37"/>
      <c r="B24" s="37"/>
      <c r="C24" s="40" t="s">
        <v>17</v>
      </c>
      <c r="D24" s="28" t="s">
        <v>18</v>
      </c>
      <c r="E24" s="52">
        <f t="shared" si="5"/>
        <v>88.31102156006956</v>
      </c>
      <c r="F24" s="42">
        <v>1523650</v>
      </c>
      <c r="G24" s="30">
        <f>H24+J24</f>
        <v>1345550.88</v>
      </c>
      <c r="H24" s="42">
        <v>1345550.88</v>
      </c>
      <c r="I24" s="39"/>
      <c r="J24" s="39"/>
      <c r="K24" s="3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s="19" customFormat="1" ht="16.5">
      <c r="A25" s="37"/>
      <c r="B25" s="37"/>
      <c r="C25" s="40" t="s">
        <v>37</v>
      </c>
      <c r="D25" s="28" t="s">
        <v>38</v>
      </c>
      <c r="E25" s="52">
        <f t="shared" si="5"/>
        <v>133.94740000000002</v>
      </c>
      <c r="F25" s="42">
        <v>10000</v>
      </c>
      <c r="G25" s="30">
        <f>H25+J25</f>
        <v>13394.74</v>
      </c>
      <c r="H25" s="42">
        <v>13394.74</v>
      </c>
      <c r="I25" s="39"/>
      <c r="J25" s="39"/>
      <c r="K25" s="3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s="19" customFormat="1" ht="20.25" customHeight="1">
      <c r="A26" s="37"/>
      <c r="B26" s="37"/>
      <c r="C26" s="40" t="s">
        <v>30</v>
      </c>
      <c r="D26" s="28" t="s">
        <v>31</v>
      </c>
      <c r="E26" s="52">
        <f t="shared" si="5"/>
        <v>91.80082272614814</v>
      </c>
      <c r="F26" s="42">
        <v>1354035</v>
      </c>
      <c r="G26" s="30">
        <f>H26+J26</f>
        <v>1243015.27</v>
      </c>
      <c r="H26" s="42">
        <v>1243015.27</v>
      </c>
      <c r="I26" s="39"/>
      <c r="J26" s="39"/>
      <c r="K26" s="39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11" s="19" customFormat="1" ht="16.5">
      <c r="A27" s="53"/>
      <c r="B27" s="53">
        <v>70005</v>
      </c>
      <c r="C27" s="53"/>
      <c r="D27" s="54" t="s">
        <v>39</v>
      </c>
      <c r="E27" s="25">
        <f t="shared" si="5"/>
        <v>89.75172102333273</v>
      </c>
      <c r="F27" s="46">
        <f aca="true" t="shared" si="8" ref="F27:K27">SUM(F28:F34)</f>
        <v>2530907</v>
      </c>
      <c r="G27" s="46">
        <f>SUM(G28:G34)</f>
        <v>2271532.59</v>
      </c>
      <c r="H27" s="46">
        <f>SUM(H28:H34)</f>
        <v>1376051.85</v>
      </c>
      <c r="I27" s="46">
        <f t="shared" si="8"/>
        <v>0</v>
      </c>
      <c r="J27" s="46">
        <f>SUM(J31:J34)</f>
        <v>895480.74</v>
      </c>
      <c r="K27" s="46">
        <f t="shared" si="8"/>
        <v>0</v>
      </c>
    </row>
    <row r="28" spans="1:11" s="19" customFormat="1" ht="24" customHeight="1">
      <c r="A28" s="53"/>
      <c r="B28" s="27"/>
      <c r="C28" s="27" t="s">
        <v>40</v>
      </c>
      <c r="D28" s="28" t="s">
        <v>41</v>
      </c>
      <c r="E28" s="29">
        <f t="shared" si="5"/>
        <v>107.56310854483382</v>
      </c>
      <c r="F28" s="47">
        <v>483017</v>
      </c>
      <c r="G28" s="30">
        <f aca="true" t="shared" si="9" ref="G28:G34">H28+J28</f>
        <v>519548.1</v>
      </c>
      <c r="H28" s="47">
        <v>519548.1</v>
      </c>
      <c r="I28" s="47"/>
      <c r="J28" s="55"/>
      <c r="K28" s="55"/>
    </row>
    <row r="29" spans="1:11" s="19" customFormat="1" ht="16.5">
      <c r="A29" s="53"/>
      <c r="B29" s="27"/>
      <c r="C29" s="27" t="s">
        <v>42</v>
      </c>
      <c r="D29" s="28" t="s">
        <v>43</v>
      </c>
      <c r="E29" s="29">
        <f t="shared" si="5"/>
        <v>165.6564748201439</v>
      </c>
      <c r="F29" s="47">
        <v>15568</v>
      </c>
      <c r="G29" s="30">
        <v>25789.4</v>
      </c>
      <c r="H29" s="47">
        <v>25789.4</v>
      </c>
      <c r="I29" s="47"/>
      <c r="J29" s="55"/>
      <c r="K29" s="55"/>
    </row>
    <row r="30" spans="1:11" s="19" customFormat="1" ht="42" customHeight="1">
      <c r="A30" s="53"/>
      <c r="B30" s="27"/>
      <c r="C30" s="27" t="s">
        <v>17</v>
      </c>
      <c r="D30" s="28" t="s">
        <v>44</v>
      </c>
      <c r="E30" s="29">
        <f t="shared" si="5"/>
        <v>127.68173770491802</v>
      </c>
      <c r="F30" s="47">
        <v>610000</v>
      </c>
      <c r="G30" s="30">
        <f t="shared" si="9"/>
        <v>778858.6</v>
      </c>
      <c r="H30" s="47">
        <v>778858.6</v>
      </c>
      <c r="I30" s="47"/>
      <c r="J30" s="55"/>
      <c r="K30" s="55"/>
    </row>
    <row r="31" spans="1:11" s="19" customFormat="1" ht="32.25" customHeight="1">
      <c r="A31" s="53"/>
      <c r="B31" s="27"/>
      <c r="C31" s="27" t="s">
        <v>45</v>
      </c>
      <c r="D31" s="28" t="s">
        <v>46</v>
      </c>
      <c r="E31" s="29">
        <f t="shared" si="5"/>
        <v>111.21366035072012</v>
      </c>
      <c r="F31" s="47">
        <v>232322</v>
      </c>
      <c r="G31" s="30">
        <v>258373.8</v>
      </c>
      <c r="H31" s="47"/>
      <c r="I31" s="47"/>
      <c r="J31" s="47">
        <v>258373.8</v>
      </c>
      <c r="K31" s="47"/>
    </row>
    <row r="32" spans="1:11" s="19" customFormat="1" ht="23.25" customHeight="1">
      <c r="A32" s="53"/>
      <c r="B32" s="27"/>
      <c r="C32" s="27" t="s">
        <v>47</v>
      </c>
      <c r="D32" s="28" t="s">
        <v>48</v>
      </c>
      <c r="E32" s="29">
        <f t="shared" si="5"/>
        <v>57.918812727272716</v>
      </c>
      <c r="F32" s="47">
        <v>1100000</v>
      </c>
      <c r="G32" s="30">
        <v>637106.94</v>
      </c>
      <c r="H32" s="47"/>
      <c r="I32" s="47"/>
      <c r="J32" s="47">
        <v>637106.94</v>
      </c>
      <c r="K32" s="47"/>
    </row>
    <row r="33" spans="1:11" s="19" customFormat="1" ht="16.5">
      <c r="A33" s="27"/>
      <c r="B33" s="27"/>
      <c r="C33" s="27" t="s">
        <v>49</v>
      </c>
      <c r="D33" s="28" t="s">
        <v>50</v>
      </c>
      <c r="E33" s="29">
        <f t="shared" si="5"/>
        <v>342.29879999999997</v>
      </c>
      <c r="F33" s="47">
        <v>5000</v>
      </c>
      <c r="G33" s="30">
        <f t="shared" si="9"/>
        <v>17114.94</v>
      </c>
      <c r="H33" s="47">
        <v>17114.94</v>
      </c>
      <c r="I33" s="47"/>
      <c r="J33" s="55"/>
      <c r="K33" s="55"/>
    </row>
    <row r="34" spans="1:11" s="19" customFormat="1" ht="16.5">
      <c r="A34" s="27"/>
      <c r="B34" s="27"/>
      <c r="C34" s="27" t="s">
        <v>30</v>
      </c>
      <c r="D34" s="28" t="s">
        <v>31</v>
      </c>
      <c r="E34" s="29">
        <f t="shared" si="5"/>
        <v>40.871541176470586</v>
      </c>
      <c r="F34" s="47">
        <v>85000</v>
      </c>
      <c r="G34" s="30">
        <f t="shared" si="9"/>
        <v>34740.81</v>
      </c>
      <c r="H34" s="47">
        <v>34740.81</v>
      </c>
      <c r="I34" s="47"/>
      <c r="J34" s="55"/>
      <c r="K34" s="55"/>
    </row>
    <row r="35" spans="1:11" s="19" customFormat="1" ht="16.5">
      <c r="A35" s="34">
        <v>710</v>
      </c>
      <c r="B35" s="34"/>
      <c r="C35" s="34"/>
      <c r="D35" s="35" t="s">
        <v>51</v>
      </c>
      <c r="E35" s="17">
        <f t="shared" si="5"/>
        <v>117.06445956414429</v>
      </c>
      <c r="F35" s="36">
        <f>F38+F36</f>
        <v>166523</v>
      </c>
      <c r="G35" s="36">
        <f>G38+G36</f>
        <v>194939.25</v>
      </c>
      <c r="H35" s="36">
        <f>H38+H36</f>
        <v>194939.25</v>
      </c>
      <c r="I35" s="36">
        <f>I38+I36</f>
        <v>0</v>
      </c>
      <c r="J35" s="36">
        <f>J38+J36</f>
        <v>0</v>
      </c>
      <c r="K35" s="36">
        <f>K38</f>
        <v>0</v>
      </c>
    </row>
    <row r="36" spans="1:22" s="19" customFormat="1" ht="16.5">
      <c r="A36" s="37"/>
      <c r="B36" s="37" t="s">
        <v>686</v>
      </c>
      <c r="C36" s="37"/>
      <c r="D36" s="38" t="s">
        <v>687</v>
      </c>
      <c r="E36" s="25">
        <f t="shared" si="5"/>
        <v>38.129999999999995</v>
      </c>
      <c r="F36" s="39">
        <f aca="true" t="shared" si="10" ref="F36:K36">F37</f>
        <v>10000</v>
      </c>
      <c r="G36" s="39">
        <f t="shared" si="10"/>
        <v>3813</v>
      </c>
      <c r="H36" s="39">
        <f t="shared" si="10"/>
        <v>3813</v>
      </c>
      <c r="I36" s="39">
        <f t="shared" si="10"/>
        <v>0</v>
      </c>
      <c r="J36" s="39">
        <f t="shared" si="10"/>
        <v>0</v>
      </c>
      <c r="K36" s="39">
        <f t="shared" si="10"/>
        <v>0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s="19" customFormat="1" ht="16.5">
      <c r="A37" s="37"/>
      <c r="B37" s="37"/>
      <c r="C37" s="40" t="s">
        <v>30</v>
      </c>
      <c r="D37" s="28" t="s">
        <v>31</v>
      </c>
      <c r="E37" s="29">
        <f t="shared" si="5"/>
        <v>38.129999999999995</v>
      </c>
      <c r="F37" s="42">
        <v>10000</v>
      </c>
      <c r="G37" s="30">
        <f>H37+J37</f>
        <v>3813</v>
      </c>
      <c r="H37" s="42">
        <v>3813</v>
      </c>
      <c r="I37" s="42"/>
      <c r="J37" s="42"/>
      <c r="K37" s="42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11" s="19" customFormat="1" ht="16.5">
      <c r="A38" s="53"/>
      <c r="B38" s="53">
        <v>71035</v>
      </c>
      <c r="C38" s="53"/>
      <c r="D38" s="54" t="s">
        <v>53</v>
      </c>
      <c r="E38" s="25">
        <f t="shared" si="5"/>
        <v>122.10745385662172</v>
      </c>
      <c r="F38" s="46">
        <f aca="true" t="shared" si="11" ref="F38:K38">SUM(F39:F41)</f>
        <v>156523</v>
      </c>
      <c r="G38" s="46">
        <f t="shared" si="11"/>
        <v>191126.25</v>
      </c>
      <c r="H38" s="46">
        <f t="shared" si="11"/>
        <v>191126.25</v>
      </c>
      <c r="I38" s="46">
        <f t="shared" si="11"/>
        <v>0</v>
      </c>
      <c r="J38" s="46">
        <f t="shared" si="11"/>
        <v>0</v>
      </c>
      <c r="K38" s="46">
        <f t="shared" si="11"/>
        <v>0</v>
      </c>
    </row>
    <row r="39" spans="1:11" s="19" customFormat="1" ht="33">
      <c r="A39" s="53"/>
      <c r="B39" s="27"/>
      <c r="C39" s="27" t="s">
        <v>17</v>
      </c>
      <c r="D39" s="28" t="s">
        <v>44</v>
      </c>
      <c r="E39" s="29">
        <f t="shared" si="5"/>
        <v>136.21698333333333</v>
      </c>
      <c r="F39" s="47">
        <v>60000</v>
      </c>
      <c r="G39" s="30">
        <f>H39+J39</f>
        <v>81730.19</v>
      </c>
      <c r="H39" s="47">
        <v>81730.19</v>
      </c>
      <c r="I39" s="47"/>
      <c r="J39" s="56"/>
      <c r="K39" s="56"/>
    </row>
    <row r="40" spans="1:11" s="19" customFormat="1" ht="16.5">
      <c r="A40" s="53"/>
      <c r="B40" s="27"/>
      <c r="C40" s="27" t="s">
        <v>24</v>
      </c>
      <c r="D40" s="28" t="s">
        <v>25</v>
      </c>
      <c r="E40" s="29">
        <f t="shared" si="5"/>
        <v>114.61169323558012</v>
      </c>
      <c r="F40" s="47">
        <v>91523</v>
      </c>
      <c r="G40" s="30">
        <f>H40+J40</f>
        <v>104896.06</v>
      </c>
      <c r="H40" s="47">
        <v>104896.06</v>
      </c>
      <c r="I40" s="47"/>
      <c r="J40" s="56"/>
      <c r="K40" s="56"/>
    </row>
    <row r="41" spans="1:11" s="19" customFormat="1" ht="33">
      <c r="A41" s="53"/>
      <c r="B41" s="27"/>
      <c r="C41" s="27" t="s">
        <v>54</v>
      </c>
      <c r="D41" s="32" t="s">
        <v>55</v>
      </c>
      <c r="E41" s="29">
        <f t="shared" si="5"/>
        <v>90</v>
      </c>
      <c r="F41" s="47">
        <v>5000</v>
      </c>
      <c r="G41" s="30">
        <f>H41+J41</f>
        <v>4500</v>
      </c>
      <c r="H41" s="47">
        <v>4500</v>
      </c>
      <c r="I41" s="47"/>
      <c r="J41" s="56"/>
      <c r="K41" s="56"/>
    </row>
    <row r="42" spans="1:11" s="19" customFormat="1" ht="16.5">
      <c r="A42" s="34">
        <v>750</v>
      </c>
      <c r="B42" s="34"/>
      <c r="C42" s="34"/>
      <c r="D42" s="35" t="s">
        <v>56</v>
      </c>
      <c r="E42" s="17">
        <f t="shared" si="5"/>
        <v>107.30667668768088</v>
      </c>
      <c r="F42" s="36">
        <f>SUM(F43+F46+F53+F57)</f>
        <v>267438</v>
      </c>
      <c r="G42" s="36">
        <f>SUM(G43+G46+G53+G57)</f>
        <v>286978.83</v>
      </c>
      <c r="H42" s="36">
        <f>SUM(H43+H46+H53+H57)</f>
        <v>213821.72999999998</v>
      </c>
      <c r="I42" s="36">
        <v>0</v>
      </c>
      <c r="J42" s="36">
        <f>SUM(J46)</f>
        <v>73157.1</v>
      </c>
      <c r="K42" s="36">
        <f>SUM(K46)</f>
        <v>71927.1</v>
      </c>
    </row>
    <row r="43" spans="1:11" s="19" customFormat="1" ht="16.5">
      <c r="A43" s="53"/>
      <c r="B43" s="53">
        <v>75011</v>
      </c>
      <c r="C43" s="53"/>
      <c r="D43" s="54" t="s">
        <v>57</v>
      </c>
      <c r="E43" s="25">
        <f t="shared" si="5"/>
        <v>100.02826470588235</v>
      </c>
      <c r="F43" s="46">
        <f>F45+F44</f>
        <v>170000</v>
      </c>
      <c r="G43" s="46">
        <f>G45+G44</f>
        <v>170048.05</v>
      </c>
      <c r="H43" s="46">
        <f>H45+H44</f>
        <v>170048.05</v>
      </c>
      <c r="I43" s="46">
        <f>I45+I44</f>
        <v>0</v>
      </c>
      <c r="J43" s="46">
        <f>J45+J44</f>
        <v>0</v>
      </c>
      <c r="K43" s="46">
        <v>0</v>
      </c>
    </row>
    <row r="44" spans="1:11" s="19" customFormat="1" ht="33">
      <c r="A44" s="53"/>
      <c r="B44" s="53"/>
      <c r="C44" s="27" t="s">
        <v>58</v>
      </c>
      <c r="D44" s="32" t="s">
        <v>19</v>
      </c>
      <c r="E44" s="29">
        <f t="shared" si="5"/>
        <v>100</v>
      </c>
      <c r="F44" s="47">
        <v>170000</v>
      </c>
      <c r="G44" s="30">
        <f>H44+J44</f>
        <v>170000</v>
      </c>
      <c r="H44" s="47">
        <v>170000</v>
      </c>
      <c r="I44" s="46"/>
      <c r="J44" s="46"/>
      <c r="K44" s="46"/>
    </row>
    <row r="45" spans="1:11" s="19" customFormat="1" ht="33">
      <c r="A45" s="53"/>
      <c r="B45" s="27"/>
      <c r="C45" s="27">
        <v>2360</v>
      </c>
      <c r="D45" s="28" t="s">
        <v>59</v>
      </c>
      <c r="E45" s="29">
        <v>0</v>
      </c>
      <c r="F45" s="47">
        <v>0</v>
      </c>
      <c r="G45" s="30">
        <f>H45+J45</f>
        <v>48.05</v>
      </c>
      <c r="H45" s="47">
        <v>48.05</v>
      </c>
      <c r="I45" s="47"/>
      <c r="J45" s="56"/>
      <c r="K45" s="56"/>
    </row>
    <row r="46" spans="1:11" s="19" customFormat="1" ht="16.5">
      <c r="A46" s="53"/>
      <c r="B46" s="53">
        <v>75023</v>
      </c>
      <c r="C46" s="53"/>
      <c r="D46" s="54" t="s">
        <v>60</v>
      </c>
      <c r="E46" s="25">
        <f aca="true" t="shared" si="12" ref="E46:E68">G46/F46*100</f>
        <v>192.894259077527</v>
      </c>
      <c r="F46" s="46">
        <f>SUM(F47:F52)</f>
        <v>20380</v>
      </c>
      <c r="G46" s="46">
        <f>SUM(G47:G52)</f>
        <v>39311.850000000006</v>
      </c>
      <c r="H46" s="46">
        <f>SUM(H47:H52)</f>
        <v>38081.850000000006</v>
      </c>
      <c r="I46" s="46">
        <f>SUM(I47:I52)</f>
        <v>0</v>
      </c>
      <c r="J46" s="46">
        <f>SUM(J47:J56)</f>
        <v>73157.1</v>
      </c>
      <c r="K46" s="46">
        <f>SUM(K47:K56)</f>
        <v>71927.1</v>
      </c>
    </row>
    <row r="47" spans="1:11" s="19" customFormat="1" ht="16.5">
      <c r="A47" s="53"/>
      <c r="B47" s="27"/>
      <c r="C47" s="27" t="s">
        <v>28</v>
      </c>
      <c r="D47" s="28" t="s">
        <v>61</v>
      </c>
      <c r="E47" s="29">
        <f t="shared" si="12"/>
        <v>0</v>
      </c>
      <c r="F47" s="47">
        <v>300</v>
      </c>
      <c r="G47" s="30">
        <f>H47+J47</f>
        <v>0</v>
      </c>
      <c r="H47" s="47">
        <v>0</v>
      </c>
      <c r="I47" s="47"/>
      <c r="J47" s="56"/>
      <c r="K47" s="56"/>
    </row>
    <row r="48" spans="1:11" s="19" customFormat="1" ht="16.5">
      <c r="A48" s="53"/>
      <c r="B48" s="27"/>
      <c r="C48" s="27" t="s">
        <v>42</v>
      </c>
      <c r="D48" s="28" t="s">
        <v>43</v>
      </c>
      <c r="E48" s="29">
        <v>0</v>
      </c>
      <c r="F48" s="47">
        <v>0</v>
      </c>
      <c r="G48" s="30">
        <v>11.6</v>
      </c>
      <c r="H48" s="47">
        <v>11.6</v>
      </c>
      <c r="I48" s="47"/>
      <c r="J48" s="56"/>
      <c r="K48" s="56"/>
    </row>
    <row r="49" spans="1:11" s="19" customFormat="1" ht="16.5">
      <c r="A49" s="53"/>
      <c r="B49" s="27"/>
      <c r="C49" s="27" t="s">
        <v>62</v>
      </c>
      <c r="D49" s="28" t="s">
        <v>25</v>
      </c>
      <c r="E49" s="29">
        <f t="shared" si="12"/>
        <v>100.2</v>
      </c>
      <c r="F49" s="47">
        <v>500</v>
      </c>
      <c r="G49" s="30">
        <f>H49+J49</f>
        <v>501</v>
      </c>
      <c r="H49" s="47">
        <v>501</v>
      </c>
      <c r="I49" s="47"/>
      <c r="J49" s="56"/>
      <c r="K49" s="56"/>
    </row>
    <row r="50" spans="1:11" s="19" customFormat="1" ht="16.5">
      <c r="A50" s="53"/>
      <c r="B50" s="27"/>
      <c r="C50" s="27" t="s">
        <v>634</v>
      </c>
      <c r="D50" s="32" t="s">
        <v>635</v>
      </c>
      <c r="E50" s="29">
        <v>0</v>
      </c>
      <c r="F50" s="47">
        <v>0</v>
      </c>
      <c r="G50" s="30">
        <v>1230</v>
      </c>
      <c r="H50" s="47"/>
      <c r="I50" s="47"/>
      <c r="J50" s="67">
        <v>1230</v>
      </c>
      <c r="K50" s="56"/>
    </row>
    <row r="51" spans="1:11" s="19" customFormat="1" ht="21.75" customHeight="1">
      <c r="A51" s="53"/>
      <c r="B51" s="48" t="s">
        <v>63</v>
      </c>
      <c r="C51" s="48" t="s">
        <v>37</v>
      </c>
      <c r="D51" s="28" t="s">
        <v>50</v>
      </c>
      <c r="E51" s="29">
        <f t="shared" si="12"/>
        <v>179.54240000000001</v>
      </c>
      <c r="F51" s="47">
        <v>5000</v>
      </c>
      <c r="G51" s="30">
        <f>H51+J51</f>
        <v>8977.12</v>
      </c>
      <c r="H51" s="47">
        <v>8977.12</v>
      </c>
      <c r="I51" s="47"/>
      <c r="J51" s="56"/>
      <c r="K51" s="56"/>
    </row>
    <row r="52" spans="1:11" s="19" customFormat="1" ht="19.5" customHeight="1">
      <c r="A52" s="53"/>
      <c r="B52" s="48"/>
      <c r="C52" s="48" t="s">
        <v>30</v>
      </c>
      <c r="D52" s="28" t="s">
        <v>31</v>
      </c>
      <c r="E52" s="29">
        <f t="shared" si="12"/>
        <v>196.1051440329218</v>
      </c>
      <c r="F52" s="47">
        <v>14580</v>
      </c>
      <c r="G52" s="30">
        <f>H52+J52</f>
        <v>28592.13</v>
      </c>
      <c r="H52" s="47">
        <v>28592.13</v>
      </c>
      <c r="I52" s="47"/>
      <c r="J52" s="56"/>
      <c r="K52" s="56"/>
    </row>
    <row r="53" spans="1:11" s="19" customFormat="1" ht="19.5" customHeight="1">
      <c r="A53" s="53"/>
      <c r="B53" s="720" t="s">
        <v>626</v>
      </c>
      <c r="C53" s="48"/>
      <c r="D53" s="93" t="s">
        <v>385</v>
      </c>
      <c r="E53" s="94">
        <v>101.5</v>
      </c>
      <c r="F53" s="72">
        <f>SUM(F55:F56)</f>
        <v>77058</v>
      </c>
      <c r="G53" s="70">
        <f>SUM(G54:G56)</f>
        <v>73115.28</v>
      </c>
      <c r="H53" s="72">
        <f>SUM(H54)</f>
        <v>1188.18</v>
      </c>
      <c r="I53" s="47"/>
      <c r="J53" s="56"/>
      <c r="K53" s="56"/>
    </row>
    <row r="54" spans="1:11" s="19" customFormat="1" ht="19.5" customHeight="1">
      <c r="A54" s="53"/>
      <c r="B54" s="720"/>
      <c r="C54" s="48" t="s">
        <v>28</v>
      </c>
      <c r="D54" s="28" t="s">
        <v>29</v>
      </c>
      <c r="E54" s="29">
        <v>0</v>
      </c>
      <c r="F54" s="47">
        <v>0</v>
      </c>
      <c r="G54" s="30">
        <v>1188.18</v>
      </c>
      <c r="H54" s="47">
        <v>1188.18</v>
      </c>
      <c r="I54" s="47"/>
      <c r="J54" s="56"/>
      <c r="K54" s="56"/>
    </row>
    <row r="55" spans="1:11" s="19" customFormat="1" ht="70.5" customHeight="1">
      <c r="A55" s="53"/>
      <c r="B55" s="720"/>
      <c r="C55" s="48" t="s">
        <v>619</v>
      </c>
      <c r="D55" s="136" t="s">
        <v>33</v>
      </c>
      <c r="E55" s="29">
        <v>100</v>
      </c>
      <c r="F55" s="47">
        <v>57793</v>
      </c>
      <c r="G55" s="30">
        <v>53945.33</v>
      </c>
      <c r="H55" s="47"/>
      <c r="I55" s="47"/>
      <c r="J55" s="67">
        <v>53945.33</v>
      </c>
      <c r="K55" s="67">
        <v>53945.33</v>
      </c>
    </row>
    <row r="56" spans="1:11" s="19" customFormat="1" ht="70.5" customHeight="1">
      <c r="A56" s="53"/>
      <c r="B56" s="720"/>
      <c r="C56" s="48" t="s">
        <v>202</v>
      </c>
      <c r="D56" s="136" t="s">
        <v>33</v>
      </c>
      <c r="E56" s="29">
        <v>100</v>
      </c>
      <c r="F56" s="47">
        <v>19265</v>
      </c>
      <c r="G56" s="30">
        <v>17981.77</v>
      </c>
      <c r="H56" s="47"/>
      <c r="I56" s="47"/>
      <c r="J56" s="67">
        <v>17981.77</v>
      </c>
      <c r="K56" s="67">
        <v>17981.77</v>
      </c>
    </row>
    <row r="57" spans="1:11" s="19" customFormat="1" ht="19.5" customHeight="1">
      <c r="A57" s="53"/>
      <c r="B57" s="720" t="s">
        <v>627</v>
      </c>
      <c r="C57" s="720"/>
      <c r="D57" s="721" t="s">
        <v>16</v>
      </c>
      <c r="E57" s="94">
        <v>0</v>
      </c>
      <c r="F57" s="72">
        <v>0</v>
      </c>
      <c r="G57" s="70">
        <f>SUM(G58:G59)</f>
        <v>4503.65</v>
      </c>
      <c r="H57" s="72">
        <f>SUM(H58:H59)</f>
        <v>4503.65</v>
      </c>
      <c r="I57" s="47"/>
      <c r="J57" s="67"/>
      <c r="K57" s="67"/>
    </row>
    <row r="58" spans="1:11" s="19" customFormat="1" ht="19.5" customHeight="1">
      <c r="A58" s="53"/>
      <c r="B58" s="720"/>
      <c r="C58" s="722" t="s">
        <v>187</v>
      </c>
      <c r="D58" s="828" t="s">
        <v>188</v>
      </c>
      <c r="E58" s="74">
        <v>0</v>
      </c>
      <c r="F58" s="86">
        <v>0</v>
      </c>
      <c r="G58" s="723">
        <v>2800</v>
      </c>
      <c r="H58" s="86">
        <v>2800</v>
      </c>
      <c r="I58" s="47"/>
      <c r="J58" s="67"/>
      <c r="K58" s="67"/>
    </row>
    <row r="59" spans="1:11" s="19" customFormat="1" ht="19.5" customHeight="1">
      <c r="A59" s="53"/>
      <c r="B59" s="720"/>
      <c r="C59" s="722" t="s">
        <v>30</v>
      </c>
      <c r="D59" s="28" t="s">
        <v>31</v>
      </c>
      <c r="E59" s="74">
        <v>0</v>
      </c>
      <c r="F59" s="86">
        <v>0</v>
      </c>
      <c r="G59" s="723">
        <v>1703.65</v>
      </c>
      <c r="H59" s="86">
        <v>1703.65</v>
      </c>
      <c r="I59" s="47"/>
      <c r="J59" s="67"/>
      <c r="K59" s="67"/>
    </row>
    <row r="60" spans="1:11" s="19" customFormat="1" ht="39.75" customHeight="1">
      <c r="A60" s="34" t="s">
        <v>64</v>
      </c>
      <c r="B60" s="57"/>
      <c r="C60" s="57"/>
      <c r="D60" s="58" t="s">
        <v>65</v>
      </c>
      <c r="E60" s="17">
        <f t="shared" si="12"/>
        <v>98.43429636014793</v>
      </c>
      <c r="F60" s="36">
        <f>F61+F65+F63</f>
        <v>179815</v>
      </c>
      <c r="G60" s="36">
        <f>G61+G65+G63</f>
        <v>176999.63</v>
      </c>
      <c r="H60" s="36">
        <f>H61+H65+H63</f>
        <v>176999.63</v>
      </c>
      <c r="I60" s="36">
        <f aca="true" t="shared" si="13" ref="F60:K61">I61</f>
        <v>0</v>
      </c>
      <c r="J60" s="36">
        <f t="shared" si="13"/>
        <v>0</v>
      </c>
      <c r="K60" s="36">
        <f t="shared" si="13"/>
        <v>0</v>
      </c>
    </row>
    <row r="61" spans="1:11" s="19" customFormat="1" ht="19.5" customHeight="1">
      <c r="A61" s="37"/>
      <c r="B61" s="59" t="s">
        <v>66</v>
      </c>
      <c r="C61" s="60"/>
      <c r="D61" s="61" t="s">
        <v>67</v>
      </c>
      <c r="E61" s="25">
        <f t="shared" si="12"/>
        <v>100</v>
      </c>
      <c r="F61" s="39">
        <f t="shared" si="13"/>
        <v>3336</v>
      </c>
      <c r="G61" s="39">
        <f t="shared" si="13"/>
        <v>3336</v>
      </c>
      <c r="H61" s="39">
        <f t="shared" si="13"/>
        <v>3336</v>
      </c>
      <c r="I61" s="39">
        <f t="shared" si="13"/>
        <v>0</v>
      </c>
      <c r="J61" s="39">
        <f t="shared" si="13"/>
        <v>0</v>
      </c>
      <c r="K61" s="39">
        <f t="shared" si="13"/>
        <v>0</v>
      </c>
    </row>
    <row r="62" spans="1:11" s="19" customFormat="1" ht="39.75" customHeight="1">
      <c r="A62" s="37"/>
      <c r="B62" s="59"/>
      <c r="C62" s="60" t="s">
        <v>58</v>
      </c>
      <c r="D62" s="32" t="s">
        <v>19</v>
      </c>
      <c r="E62" s="29">
        <f t="shared" si="12"/>
        <v>100</v>
      </c>
      <c r="F62" s="42">
        <v>3336</v>
      </c>
      <c r="G62" s="30">
        <f>H62+J62</f>
        <v>3336</v>
      </c>
      <c r="H62" s="42">
        <v>3336</v>
      </c>
      <c r="I62" s="42"/>
      <c r="J62" s="42"/>
      <c r="K62" s="42"/>
    </row>
    <row r="63" spans="1:11" s="19" customFormat="1" ht="33">
      <c r="A63" s="37"/>
      <c r="B63" s="59" t="s">
        <v>675</v>
      </c>
      <c r="C63" s="60"/>
      <c r="D63" s="69" t="s">
        <v>671</v>
      </c>
      <c r="E63" s="29">
        <f t="shared" si="12"/>
        <v>97.80539877108774</v>
      </c>
      <c r="F63" s="243">
        <v>127918</v>
      </c>
      <c r="G63" s="70">
        <f>SUM(G64)</f>
        <v>125110.71</v>
      </c>
      <c r="H63" s="243">
        <f>SUM(H64)</f>
        <v>125110.71</v>
      </c>
      <c r="I63" s="42"/>
      <c r="J63" s="42"/>
      <c r="K63" s="42"/>
    </row>
    <row r="64" spans="1:11" s="19" customFormat="1" ht="33">
      <c r="A64" s="37"/>
      <c r="B64" s="59"/>
      <c r="C64" s="60" t="s">
        <v>58</v>
      </c>
      <c r="D64" s="32" t="s">
        <v>19</v>
      </c>
      <c r="E64" s="29">
        <f t="shared" si="12"/>
        <v>97.80539877108774</v>
      </c>
      <c r="F64" s="42">
        <v>127918</v>
      </c>
      <c r="G64" s="30">
        <v>125110.71</v>
      </c>
      <c r="H64" s="42">
        <v>125110.71</v>
      </c>
      <c r="I64" s="42"/>
      <c r="J64" s="42"/>
      <c r="K64" s="42"/>
    </row>
    <row r="65" spans="1:11" s="19" customFormat="1" ht="19.5" customHeight="1">
      <c r="A65" s="37"/>
      <c r="B65" s="59" t="s">
        <v>628</v>
      </c>
      <c r="C65" s="60"/>
      <c r="D65" s="69" t="s">
        <v>618</v>
      </c>
      <c r="E65" s="94">
        <v>100</v>
      </c>
      <c r="F65" s="243">
        <v>48561</v>
      </c>
      <c r="G65" s="70">
        <v>48552.92</v>
      </c>
      <c r="H65" s="243">
        <v>48552.92</v>
      </c>
      <c r="I65" s="42"/>
      <c r="J65" s="42"/>
      <c r="K65" s="42"/>
    </row>
    <row r="66" spans="1:11" s="19" customFormat="1" ht="39.75" customHeight="1">
      <c r="A66" s="37"/>
      <c r="B66" s="59"/>
      <c r="C66" s="60" t="s">
        <v>58</v>
      </c>
      <c r="D66" s="32" t="s">
        <v>19</v>
      </c>
      <c r="E66" s="29">
        <v>100</v>
      </c>
      <c r="F66" s="42">
        <v>48561</v>
      </c>
      <c r="G66" s="30">
        <v>48552.92</v>
      </c>
      <c r="H66" s="42">
        <v>48552.92</v>
      </c>
      <c r="I66" s="42"/>
      <c r="J66" s="42"/>
      <c r="K66" s="42"/>
    </row>
    <row r="67" spans="1:11" s="19" customFormat="1" ht="39.75" customHeight="1">
      <c r="A67" s="34" t="s">
        <v>68</v>
      </c>
      <c r="B67" s="62"/>
      <c r="C67" s="57"/>
      <c r="D67" s="35" t="s">
        <v>69</v>
      </c>
      <c r="E67" s="17">
        <f t="shared" si="12"/>
        <v>101.03875995776946</v>
      </c>
      <c r="F67" s="36">
        <f>SUM(F68)</f>
        <v>1041900</v>
      </c>
      <c r="G67" s="36">
        <f>SUM(G68)</f>
        <v>1052722.8399999999</v>
      </c>
      <c r="H67" s="36">
        <f>SUM(H68)</f>
        <v>29116.02</v>
      </c>
      <c r="I67" s="36">
        <f>SUM(I73:I73)</f>
        <v>0</v>
      </c>
      <c r="J67" s="36">
        <f>SUM(J68)</f>
        <v>1023606.82</v>
      </c>
      <c r="K67" s="36">
        <f>SUM(K68)</f>
        <v>1023606.82</v>
      </c>
    </row>
    <row r="68" spans="1:11" s="19" customFormat="1" ht="19.5" customHeight="1">
      <c r="A68" s="37"/>
      <c r="B68" s="59" t="s">
        <v>70</v>
      </c>
      <c r="C68" s="60"/>
      <c r="D68" s="38" t="s">
        <v>71</v>
      </c>
      <c r="E68" s="25">
        <f t="shared" si="12"/>
        <v>101.03875995776946</v>
      </c>
      <c r="F68" s="39">
        <f>SUM(F69:F75)</f>
        <v>1041900</v>
      </c>
      <c r="G68" s="39">
        <f>SUM(G69:G75)</f>
        <v>1052722.8399999999</v>
      </c>
      <c r="H68" s="39">
        <f>SUM(H69:H74)</f>
        <v>29116.02</v>
      </c>
      <c r="I68" s="39">
        <f>SUM(I69:I73)</f>
        <v>0</v>
      </c>
      <c r="J68" s="39">
        <f>SUM(J75)</f>
        <v>1023606.82</v>
      </c>
      <c r="K68" s="39">
        <f>SUM(K69:K75)</f>
        <v>1023606.82</v>
      </c>
    </row>
    <row r="69" spans="1:11" s="19" customFormat="1" ht="19.5" customHeight="1">
      <c r="A69" s="37"/>
      <c r="B69" s="59"/>
      <c r="C69" s="60" t="s">
        <v>28</v>
      </c>
      <c r="D69" s="28" t="s">
        <v>61</v>
      </c>
      <c r="E69" s="29">
        <v>0</v>
      </c>
      <c r="F69" s="42">
        <v>0</v>
      </c>
      <c r="G69" s="30">
        <v>0</v>
      </c>
      <c r="H69" s="42">
        <v>0</v>
      </c>
      <c r="I69" s="39"/>
      <c r="J69" s="39"/>
      <c r="K69" s="39"/>
    </row>
    <row r="70" spans="1:11" s="19" customFormat="1" ht="39.75" customHeight="1">
      <c r="A70" s="37"/>
      <c r="B70" s="59"/>
      <c r="C70" s="60" t="s">
        <v>17</v>
      </c>
      <c r="D70" s="28" t="s">
        <v>44</v>
      </c>
      <c r="E70" s="29">
        <f>G70/F70*100</f>
        <v>99.99699999999999</v>
      </c>
      <c r="F70" s="42">
        <v>6000</v>
      </c>
      <c r="G70" s="30">
        <f>H70+J70</f>
        <v>5999.82</v>
      </c>
      <c r="H70" s="42">
        <v>5999.82</v>
      </c>
      <c r="I70" s="39"/>
      <c r="J70" s="39"/>
      <c r="K70" s="39"/>
    </row>
    <row r="71" spans="1:11" s="19" customFormat="1" ht="16.5">
      <c r="A71" s="37"/>
      <c r="B71" s="59"/>
      <c r="C71" s="60" t="s">
        <v>24</v>
      </c>
      <c r="D71" s="28" t="s">
        <v>25</v>
      </c>
      <c r="E71" s="29">
        <v>0</v>
      </c>
      <c r="F71" s="42">
        <v>0</v>
      </c>
      <c r="G71" s="30">
        <v>17095.02</v>
      </c>
      <c r="H71" s="42">
        <v>17095.02</v>
      </c>
      <c r="I71" s="39"/>
      <c r="J71" s="39"/>
      <c r="K71" s="39"/>
    </row>
    <row r="72" spans="1:11" s="19" customFormat="1" ht="19.5" customHeight="1">
      <c r="A72" s="37"/>
      <c r="B72" s="59"/>
      <c r="C72" s="60" t="s">
        <v>77</v>
      </c>
      <c r="D72" s="28" t="s">
        <v>78</v>
      </c>
      <c r="E72" s="29">
        <v>0</v>
      </c>
      <c r="F72" s="42">
        <v>0</v>
      </c>
      <c r="G72" s="30">
        <v>21</v>
      </c>
      <c r="H72" s="42">
        <v>21</v>
      </c>
      <c r="I72" s="39"/>
      <c r="J72" s="39"/>
      <c r="K72" s="39"/>
    </row>
    <row r="73" spans="1:11" s="19" customFormat="1" ht="19.5" customHeight="1">
      <c r="A73" s="37"/>
      <c r="B73" s="59"/>
      <c r="C73" s="60" t="s">
        <v>37</v>
      </c>
      <c r="D73" s="28" t="s">
        <v>50</v>
      </c>
      <c r="E73" s="29">
        <v>0</v>
      </c>
      <c r="F73" s="42">
        <v>0</v>
      </c>
      <c r="G73" s="30">
        <v>0.18</v>
      </c>
      <c r="H73" s="42">
        <v>0.18</v>
      </c>
      <c r="I73" s="42"/>
      <c r="J73" s="42"/>
      <c r="K73" s="42"/>
    </row>
    <row r="74" spans="1:11" s="19" customFormat="1" ht="19.5" customHeight="1">
      <c r="A74" s="37"/>
      <c r="B74" s="59"/>
      <c r="C74" s="60" t="s">
        <v>30</v>
      </c>
      <c r="D74" s="28" t="s">
        <v>31</v>
      </c>
      <c r="E74" s="29">
        <v>100</v>
      </c>
      <c r="F74" s="42">
        <v>6000</v>
      </c>
      <c r="G74" s="30">
        <v>6000</v>
      </c>
      <c r="H74" s="42">
        <v>6000</v>
      </c>
      <c r="I74" s="42"/>
      <c r="J74" s="42"/>
      <c r="K74" s="42"/>
    </row>
    <row r="75" spans="1:11" s="19" customFormat="1" ht="49.5">
      <c r="A75" s="37"/>
      <c r="B75" s="59"/>
      <c r="C75" s="60" t="s">
        <v>32</v>
      </c>
      <c r="D75" s="136" t="s">
        <v>33</v>
      </c>
      <c r="E75" s="29">
        <v>0</v>
      </c>
      <c r="F75" s="42">
        <v>1029900</v>
      </c>
      <c r="G75" s="79">
        <v>1023606.82</v>
      </c>
      <c r="H75" s="42">
        <v>0</v>
      </c>
      <c r="I75" s="42"/>
      <c r="J75" s="42">
        <v>1023606.82</v>
      </c>
      <c r="K75" s="42">
        <v>1023606.82</v>
      </c>
    </row>
    <row r="76" spans="1:11" s="19" customFormat="1" ht="48" customHeight="1">
      <c r="A76" s="62" t="s">
        <v>72</v>
      </c>
      <c r="B76" s="34"/>
      <c r="C76" s="34"/>
      <c r="D76" s="63" t="s">
        <v>73</v>
      </c>
      <c r="E76" s="17">
        <f aca="true" t="shared" si="14" ref="E76:E106">G76/F76*100</f>
        <v>104.46124092734097</v>
      </c>
      <c r="F76" s="36">
        <f>SUM(F77+F80+F102+F111+F113+F116+F90)</f>
        <v>27088806</v>
      </c>
      <c r="G76" s="36">
        <f>G77+G80+G102+G111+G113+G116+G90</f>
        <v>28297302.899999995</v>
      </c>
      <c r="H76" s="36">
        <f>H77+H80+H102+H111+H113+H116+H90</f>
        <v>28297302.899999995</v>
      </c>
      <c r="I76" s="36">
        <f>I77+I80+I102+I111+I113+I116+I90</f>
        <v>0</v>
      </c>
      <c r="J76" s="36">
        <f>J77+J80+J102+J111+J113+J116+J90</f>
        <v>0</v>
      </c>
      <c r="K76" s="36">
        <f>K77+K80+K102+K111+K113+K116+K90</f>
        <v>0</v>
      </c>
    </row>
    <row r="77" spans="1:11" s="19" customFormat="1" ht="20.25" customHeight="1">
      <c r="A77" s="53"/>
      <c r="B77" s="53">
        <v>75601</v>
      </c>
      <c r="C77" s="53"/>
      <c r="D77" s="54" t="s">
        <v>74</v>
      </c>
      <c r="E77" s="25">
        <f t="shared" si="14"/>
        <v>321.2055737704918</v>
      </c>
      <c r="F77" s="46">
        <f aca="true" t="shared" si="15" ref="F77:K77">SUM(F78:F79)</f>
        <v>3050</v>
      </c>
      <c r="G77" s="46">
        <f t="shared" si="15"/>
        <v>9796.77</v>
      </c>
      <c r="H77" s="46">
        <f t="shared" si="15"/>
        <v>9796.77</v>
      </c>
      <c r="I77" s="46">
        <f t="shared" si="15"/>
        <v>0</v>
      </c>
      <c r="J77" s="46">
        <f t="shared" si="15"/>
        <v>0</v>
      </c>
      <c r="K77" s="46">
        <f t="shared" si="15"/>
        <v>0</v>
      </c>
    </row>
    <row r="78" spans="1:11" s="19" customFormat="1" ht="20.25" customHeight="1">
      <c r="A78" s="53"/>
      <c r="B78" s="27"/>
      <c r="C78" s="27" t="s">
        <v>75</v>
      </c>
      <c r="D78" s="28" t="s">
        <v>76</v>
      </c>
      <c r="E78" s="29">
        <f t="shared" si="14"/>
        <v>313.2133333333333</v>
      </c>
      <c r="F78" s="47">
        <v>3000</v>
      </c>
      <c r="G78" s="30">
        <f>H78+J78</f>
        <v>9396.4</v>
      </c>
      <c r="H78" s="47">
        <v>9396.4</v>
      </c>
      <c r="I78" s="47"/>
      <c r="J78" s="56"/>
      <c r="K78" s="56"/>
    </row>
    <row r="79" spans="1:11" s="19" customFormat="1" ht="21" customHeight="1">
      <c r="A79" s="53"/>
      <c r="B79" s="27"/>
      <c r="C79" s="27" t="s">
        <v>77</v>
      </c>
      <c r="D79" s="28" t="s">
        <v>78</v>
      </c>
      <c r="E79" s="29">
        <f t="shared" si="14"/>
        <v>800.74</v>
      </c>
      <c r="F79" s="47">
        <v>50</v>
      </c>
      <c r="G79" s="30">
        <f>H79+J79</f>
        <v>400.37</v>
      </c>
      <c r="H79" s="47">
        <v>400.37</v>
      </c>
      <c r="I79" s="47"/>
      <c r="J79" s="56"/>
      <c r="K79" s="56"/>
    </row>
    <row r="80" spans="1:11" s="19" customFormat="1" ht="40.5" customHeight="1">
      <c r="A80" s="53"/>
      <c r="B80" s="53">
        <v>75615</v>
      </c>
      <c r="C80" s="53"/>
      <c r="D80" s="54" t="s">
        <v>79</v>
      </c>
      <c r="E80" s="25">
        <f t="shared" si="14"/>
        <v>102.63399165739635</v>
      </c>
      <c r="F80" s="46">
        <f aca="true" t="shared" si="16" ref="F80:K80">SUM(F81:F89)</f>
        <v>9736289</v>
      </c>
      <c r="G80" s="46">
        <f t="shared" si="16"/>
        <v>9992742.04</v>
      </c>
      <c r="H80" s="46">
        <f t="shared" si="16"/>
        <v>9992742.04</v>
      </c>
      <c r="I80" s="46">
        <f t="shared" si="16"/>
        <v>0</v>
      </c>
      <c r="J80" s="46">
        <f t="shared" si="16"/>
        <v>0</v>
      </c>
      <c r="K80" s="46">
        <f t="shared" si="16"/>
        <v>0</v>
      </c>
    </row>
    <row r="81" spans="1:11" s="19" customFormat="1" ht="16.5">
      <c r="A81" s="27"/>
      <c r="B81" s="27"/>
      <c r="C81" s="27" t="s">
        <v>80</v>
      </c>
      <c r="D81" s="28" t="s">
        <v>81</v>
      </c>
      <c r="E81" s="29">
        <f t="shared" si="14"/>
        <v>103.27863810872584</v>
      </c>
      <c r="F81" s="47">
        <v>9026888</v>
      </c>
      <c r="G81" s="30">
        <f aca="true" t="shared" si="17" ref="G81:G89">H81+J81</f>
        <v>9322846.99</v>
      </c>
      <c r="H81" s="47">
        <v>9322846.99</v>
      </c>
      <c r="I81" s="47"/>
      <c r="J81" s="56"/>
      <c r="K81" s="56"/>
    </row>
    <row r="82" spans="1:11" s="19" customFormat="1" ht="16.5">
      <c r="A82" s="27"/>
      <c r="B82" s="27"/>
      <c r="C82" s="27" t="s">
        <v>82</v>
      </c>
      <c r="D82" s="28" t="s">
        <v>83</v>
      </c>
      <c r="E82" s="29">
        <f t="shared" si="14"/>
        <v>128.7833703000343</v>
      </c>
      <c r="F82" s="47">
        <v>206943</v>
      </c>
      <c r="G82" s="30">
        <f t="shared" si="17"/>
        <v>266508.17</v>
      </c>
      <c r="H82" s="47">
        <v>266508.17</v>
      </c>
      <c r="I82" s="47"/>
      <c r="J82" s="56"/>
      <c r="K82" s="56"/>
    </row>
    <row r="83" spans="1:11" s="19" customFormat="1" ht="16.5">
      <c r="A83" s="27"/>
      <c r="B83" s="27"/>
      <c r="C83" s="27" t="s">
        <v>84</v>
      </c>
      <c r="D83" s="28" t="s">
        <v>85</v>
      </c>
      <c r="E83" s="29">
        <f t="shared" si="14"/>
        <v>85.7164630450069</v>
      </c>
      <c r="F83" s="47">
        <v>288689</v>
      </c>
      <c r="G83" s="30">
        <f t="shared" si="17"/>
        <v>247454</v>
      </c>
      <c r="H83" s="47">
        <v>247454</v>
      </c>
      <c r="I83" s="47"/>
      <c r="J83" s="56"/>
      <c r="K83" s="56"/>
    </row>
    <row r="84" spans="1:11" s="19" customFormat="1" ht="16.5">
      <c r="A84" s="64"/>
      <c r="B84" s="27"/>
      <c r="C84" s="27" t="s">
        <v>86</v>
      </c>
      <c r="D84" s="28" t="s">
        <v>87</v>
      </c>
      <c r="E84" s="29">
        <f t="shared" si="14"/>
        <v>68.22959603247078</v>
      </c>
      <c r="F84" s="47">
        <v>198209</v>
      </c>
      <c r="G84" s="30">
        <f t="shared" si="17"/>
        <v>135237.2</v>
      </c>
      <c r="H84" s="47">
        <v>135237.2</v>
      </c>
      <c r="I84" s="47"/>
      <c r="J84" s="56"/>
      <c r="K84" s="56"/>
    </row>
    <row r="85" spans="1:11" s="19" customFormat="1" ht="16.5">
      <c r="A85" s="64"/>
      <c r="B85" s="27"/>
      <c r="C85" s="27" t="s">
        <v>88</v>
      </c>
      <c r="D85" s="28" t="s">
        <v>89</v>
      </c>
      <c r="E85" s="29">
        <v>0</v>
      </c>
      <c r="F85" s="47">
        <v>0</v>
      </c>
      <c r="G85" s="30">
        <v>0</v>
      </c>
      <c r="H85" s="47">
        <v>0</v>
      </c>
      <c r="I85" s="47"/>
      <c r="J85" s="56"/>
      <c r="K85" s="56"/>
    </row>
    <row r="86" spans="1:11" s="19" customFormat="1" ht="16.5">
      <c r="A86" s="64"/>
      <c r="B86" s="27"/>
      <c r="C86" s="27" t="s">
        <v>90</v>
      </c>
      <c r="D86" s="28" t="s">
        <v>91</v>
      </c>
      <c r="E86" s="29">
        <f t="shared" si="14"/>
        <v>126.76646706586827</v>
      </c>
      <c r="F86" s="47">
        <v>8350</v>
      </c>
      <c r="G86" s="30">
        <v>10585</v>
      </c>
      <c r="H86" s="47">
        <v>10585</v>
      </c>
      <c r="I86" s="47"/>
      <c r="J86" s="56"/>
      <c r="K86" s="56"/>
    </row>
    <row r="87" spans="1:11" s="19" customFormat="1" ht="16.5">
      <c r="A87" s="64"/>
      <c r="B87" s="27"/>
      <c r="C87" s="27" t="s">
        <v>42</v>
      </c>
      <c r="D87" s="28" t="s">
        <v>43</v>
      </c>
      <c r="E87" s="29">
        <f t="shared" si="14"/>
        <v>262.06451612903226</v>
      </c>
      <c r="F87" s="47">
        <v>310</v>
      </c>
      <c r="G87" s="30">
        <f t="shared" si="17"/>
        <v>812.4</v>
      </c>
      <c r="H87" s="47">
        <v>812.4</v>
      </c>
      <c r="I87" s="47"/>
      <c r="J87" s="56"/>
      <c r="K87" s="56"/>
    </row>
    <row r="88" spans="1:11" s="19" customFormat="1" ht="16.5">
      <c r="A88" s="64"/>
      <c r="B88" s="27"/>
      <c r="C88" s="27" t="s">
        <v>77</v>
      </c>
      <c r="D88" s="28" t="s">
        <v>78</v>
      </c>
      <c r="E88" s="29">
        <f t="shared" si="14"/>
        <v>142.1656</v>
      </c>
      <c r="F88" s="47">
        <v>5000</v>
      </c>
      <c r="G88" s="30">
        <f t="shared" si="17"/>
        <v>7108.28</v>
      </c>
      <c r="H88" s="47">
        <v>7108.28</v>
      </c>
      <c r="I88" s="47"/>
      <c r="J88" s="56"/>
      <c r="K88" s="56"/>
    </row>
    <row r="89" spans="1:11" s="19" customFormat="1" ht="16.5">
      <c r="A89" s="64"/>
      <c r="B89" s="27"/>
      <c r="C89" s="27">
        <v>2680</v>
      </c>
      <c r="D89" s="28" t="s">
        <v>92</v>
      </c>
      <c r="E89" s="29">
        <f t="shared" si="14"/>
        <v>115.26315789473685</v>
      </c>
      <c r="F89" s="47">
        <v>1900</v>
      </c>
      <c r="G89" s="30">
        <f t="shared" si="17"/>
        <v>2190</v>
      </c>
      <c r="H89" s="47">
        <v>2190</v>
      </c>
      <c r="I89" s="47"/>
      <c r="J89" s="56"/>
      <c r="K89" s="56"/>
    </row>
    <row r="90" spans="1:11" s="19" customFormat="1" ht="31.5" customHeight="1">
      <c r="A90" s="65"/>
      <c r="B90" s="53">
        <v>75616</v>
      </c>
      <c r="C90" s="53"/>
      <c r="D90" s="54" t="s">
        <v>93</v>
      </c>
      <c r="E90" s="25">
        <f t="shared" si="14"/>
        <v>110.9504128176447</v>
      </c>
      <c r="F90" s="46">
        <f aca="true" t="shared" si="18" ref="F90:K90">SUM(F91:F101)</f>
        <v>5136045</v>
      </c>
      <c r="G90" s="46">
        <f t="shared" si="18"/>
        <v>5698463.13</v>
      </c>
      <c r="H90" s="46">
        <f t="shared" si="18"/>
        <v>5698463.13</v>
      </c>
      <c r="I90" s="46">
        <f t="shared" si="18"/>
        <v>0</v>
      </c>
      <c r="J90" s="46">
        <f t="shared" si="18"/>
        <v>0</v>
      </c>
      <c r="K90" s="46">
        <f t="shared" si="18"/>
        <v>0</v>
      </c>
    </row>
    <row r="91" spans="1:11" s="19" customFormat="1" ht="16.5">
      <c r="A91" s="64"/>
      <c r="B91" s="27"/>
      <c r="C91" s="27" t="s">
        <v>80</v>
      </c>
      <c r="D91" s="28" t="s">
        <v>81</v>
      </c>
      <c r="E91" s="29">
        <f t="shared" si="14"/>
        <v>106.38866594375622</v>
      </c>
      <c r="F91" s="47">
        <v>2792416</v>
      </c>
      <c r="G91" s="30">
        <f aca="true" t="shared" si="19" ref="G91:G101">H91+J91</f>
        <v>2970814.13</v>
      </c>
      <c r="H91" s="47">
        <v>2970814.13</v>
      </c>
      <c r="I91" s="47"/>
      <c r="J91" s="56"/>
      <c r="K91" s="56"/>
    </row>
    <row r="92" spans="1:11" s="19" customFormat="1" ht="16.5">
      <c r="A92" s="64"/>
      <c r="B92" s="27"/>
      <c r="C92" s="27" t="s">
        <v>82</v>
      </c>
      <c r="D92" s="28" t="s">
        <v>83</v>
      </c>
      <c r="E92" s="29">
        <f t="shared" si="14"/>
        <v>130.63859602597273</v>
      </c>
      <c r="F92" s="47">
        <v>972867</v>
      </c>
      <c r="G92" s="30">
        <f t="shared" si="19"/>
        <v>1270939.79</v>
      </c>
      <c r="H92" s="47">
        <v>1270939.79</v>
      </c>
      <c r="I92" s="47"/>
      <c r="J92" s="56"/>
      <c r="K92" s="56"/>
    </row>
    <row r="93" spans="1:11" s="19" customFormat="1" ht="16.5">
      <c r="A93" s="64"/>
      <c r="B93" s="27"/>
      <c r="C93" s="27" t="s">
        <v>84</v>
      </c>
      <c r="D93" s="28" t="s">
        <v>85</v>
      </c>
      <c r="E93" s="29">
        <f t="shared" si="14"/>
        <v>103.5758330738088</v>
      </c>
      <c r="F93" s="47">
        <v>3211</v>
      </c>
      <c r="G93" s="30">
        <f t="shared" si="19"/>
        <v>3325.82</v>
      </c>
      <c r="H93" s="47">
        <v>3325.82</v>
      </c>
      <c r="I93" s="47"/>
      <c r="J93" s="56"/>
      <c r="K93" s="56"/>
    </row>
    <row r="94" spans="1:11" s="19" customFormat="1" ht="16.5">
      <c r="A94" s="64"/>
      <c r="B94" s="27"/>
      <c r="C94" s="27" t="s">
        <v>86</v>
      </c>
      <c r="D94" s="28" t="s">
        <v>87</v>
      </c>
      <c r="E94" s="29">
        <f t="shared" si="14"/>
        <v>95.01496408487904</v>
      </c>
      <c r="F94" s="47">
        <v>759151</v>
      </c>
      <c r="G94" s="30">
        <f t="shared" si="19"/>
        <v>721307.05</v>
      </c>
      <c r="H94" s="47">
        <v>721307.05</v>
      </c>
      <c r="I94" s="47"/>
      <c r="J94" s="56"/>
      <c r="K94" s="56"/>
    </row>
    <row r="95" spans="1:11" s="19" customFormat="1" ht="16.5">
      <c r="A95" s="64"/>
      <c r="B95" s="27"/>
      <c r="C95" s="27" t="s">
        <v>94</v>
      </c>
      <c r="D95" s="28" t="s">
        <v>95</v>
      </c>
      <c r="E95" s="29">
        <f t="shared" si="14"/>
        <v>69.91075</v>
      </c>
      <c r="F95" s="47">
        <v>40000</v>
      </c>
      <c r="G95" s="30">
        <f t="shared" si="19"/>
        <v>27964.3</v>
      </c>
      <c r="H95" s="47">
        <v>27964.3</v>
      </c>
      <c r="I95" s="47"/>
      <c r="J95" s="56"/>
      <c r="K95" s="56"/>
    </row>
    <row r="96" spans="1:11" s="19" customFormat="1" ht="16.5">
      <c r="A96" s="64"/>
      <c r="B96" s="27"/>
      <c r="C96" s="27" t="s">
        <v>96</v>
      </c>
      <c r="D96" s="28" t="s">
        <v>97</v>
      </c>
      <c r="E96" s="29">
        <f t="shared" si="14"/>
        <v>110.89500000000001</v>
      </c>
      <c r="F96" s="47">
        <v>20000</v>
      </c>
      <c r="G96" s="30">
        <f t="shared" si="19"/>
        <v>22179</v>
      </c>
      <c r="H96" s="47">
        <v>22179</v>
      </c>
      <c r="I96" s="47"/>
      <c r="J96" s="56"/>
      <c r="K96" s="56"/>
    </row>
    <row r="97" spans="1:11" s="19" customFormat="1" ht="16.5">
      <c r="A97" s="64"/>
      <c r="B97" s="27"/>
      <c r="C97" s="27" t="s">
        <v>98</v>
      </c>
      <c r="D97" s="28" t="s">
        <v>99</v>
      </c>
      <c r="E97" s="29">
        <f t="shared" si="14"/>
        <v>281.97999999999996</v>
      </c>
      <c r="F97" s="47">
        <v>5000</v>
      </c>
      <c r="G97" s="30">
        <f t="shared" si="19"/>
        <v>14099</v>
      </c>
      <c r="H97" s="47">
        <v>14099</v>
      </c>
      <c r="I97" s="47"/>
      <c r="J97" s="56"/>
      <c r="K97" s="56"/>
    </row>
    <row r="98" spans="1:11" s="19" customFormat="1" ht="16.5">
      <c r="A98" s="64"/>
      <c r="B98" s="27"/>
      <c r="C98" s="27" t="s">
        <v>88</v>
      </c>
      <c r="D98" s="28" t="s">
        <v>89</v>
      </c>
      <c r="E98" s="29">
        <v>0</v>
      </c>
      <c r="F98" s="47">
        <v>0</v>
      </c>
      <c r="G98" s="30">
        <f t="shared" si="19"/>
        <v>0</v>
      </c>
      <c r="H98" s="47">
        <v>0</v>
      </c>
      <c r="I98" s="47"/>
      <c r="J98" s="56"/>
      <c r="K98" s="56"/>
    </row>
    <row r="99" spans="1:11" s="19" customFormat="1" ht="16.5">
      <c r="A99" s="27"/>
      <c r="B99" s="27"/>
      <c r="C99" s="27" t="s">
        <v>90</v>
      </c>
      <c r="D99" s="28" t="s">
        <v>91</v>
      </c>
      <c r="E99" s="29">
        <v>78</v>
      </c>
      <c r="F99" s="47">
        <v>507500</v>
      </c>
      <c r="G99" s="30">
        <f t="shared" si="19"/>
        <v>607695.2</v>
      </c>
      <c r="H99" s="47">
        <v>607695.2</v>
      </c>
      <c r="I99" s="47"/>
      <c r="J99" s="56"/>
      <c r="K99" s="56"/>
    </row>
    <row r="100" spans="1:11" s="19" customFormat="1" ht="16.5">
      <c r="A100" s="27"/>
      <c r="B100" s="27"/>
      <c r="C100" s="27" t="s">
        <v>42</v>
      </c>
      <c r="D100" s="28" t="s">
        <v>43</v>
      </c>
      <c r="E100" s="29">
        <f t="shared" si="14"/>
        <v>192.7637614678899</v>
      </c>
      <c r="F100" s="47">
        <v>10900</v>
      </c>
      <c r="G100" s="30">
        <f t="shared" si="19"/>
        <v>21011.25</v>
      </c>
      <c r="H100" s="47">
        <v>21011.25</v>
      </c>
      <c r="I100" s="47"/>
      <c r="J100" s="56"/>
      <c r="K100" s="56"/>
    </row>
    <row r="101" spans="1:11" s="19" customFormat="1" ht="16.5">
      <c r="A101" s="27"/>
      <c r="B101" s="27"/>
      <c r="C101" s="27" t="s">
        <v>77</v>
      </c>
      <c r="D101" s="28" t="s">
        <v>78</v>
      </c>
      <c r="E101" s="29">
        <f t="shared" si="14"/>
        <v>156.51036</v>
      </c>
      <c r="F101" s="47">
        <v>25000</v>
      </c>
      <c r="G101" s="30">
        <f t="shared" si="19"/>
        <v>39127.59</v>
      </c>
      <c r="H101" s="47">
        <v>39127.59</v>
      </c>
      <c r="I101" s="47"/>
      <c r="J101" s="56"/>
      <c r="K101" s="56"/>
    </row>
    <row r="102" spans="1:11" s="19" customFormat="1" ht="16.5">
      <c r="A102" s="53"/>
      <c r="B102" s="53">
        <v>75618</v>
      </c>
      <c r="C102" s="53"/>
      <c r="D102" s="54" t="s">
        <v>100</v>
      </c>
      <c r="E102" s="25">
        <f t="shared" si="14"/>
        <v>107.95014408962777</v>
      </c>
      <c r="F102" s="46">
        <f>SUM(F103:F109)</f>
        <v>2224310</v>
      </c>
      <c r="G102" s="46">
        <f>SUM(G103:G110)</f>
        <v>2401145.8499999996</v>
      </c>
      <c r="H102" s="46">
        <f>SUM(H103:H110)</f>
        <v>2401145.8499999996</v>
      </c>
      <c r="I102" s="46">
        <f>SUM(I103:I109)</f>
        <v>0</v>
      </c>
      <c r="J102" s="46">
        <f>SUM(J103:J109)</f>
        <v>0</v>
      </c>
      <c r="K102" s="46">
        <f>SUM(K103:K109)</f>
        <v>0</v>
      </c>
    </row>
    <row r="103" spans="1:11" s="19" customFormat="1" ht="16.5">
      <c r="A103" s="27"/>
      <c r="B103" s="27"/>
      <c r="C103" s="27" t="s">
        <v>101</v>
      </c>
      <c r="D103" s="28" t="s">
        <v>102</v>
      </c>
      <c r="E103" s="29">
        <f t="shared" si="14"/>
        <v>90.29935</v>
      </c>
      <c r="F103" s="47">
        <v>80000</v>
      </c>
      <c r="G103" s="30">
        <f aca="true" t="shared" si="20" ref="G103:G110">H103+J103</f>
        <v>72239.48</v>
      </c>
      <c r="H103" s="47">
        <v>72239.48</v>
      </c>
      <c r="I103" s="47"/>
      <c r="J103" s="56"/>
      <c r="K103" s="56"/>
    </row>
    <row r="104" spans="1:11" s="19" customFormat="1" ht="16.5">
      <c r="A104" s="27"/>
      <c r="B104" s="27"/>
      <c r="C104" s="27" t="s">
        <v>103</v>
      </c>
      <c r="D104" s="28" t="s">
        <v>104</v>
      </c>
      <c r="E104" s="29">
        <v>0</v>
      </c>
      <c r="F104" s="47">
        <v>0</v>
      </c>
      <c r="G104" s="30">
        <f t="shared" si="20"/>
        <v>17862</v>
      </c>
      <c r="H104" s="47">
        <v>17862</v>
      </c>
      <c r="I104" s="47"/>
      <c r="J104" s="56"/>
      <c r="K104" s="56"/>
    </row>
    <row r="105" spans="1:11" s="19" customFormat="1" ht="16.5">
      <c r="A105" s="27"/>
      <c r="B105" s="27"/>
      <c r="C105" s="27" t="s">
        <v>105</v>
      </c>
      <c r="D105" s="28" t="s">
        <v>106</v>
      </c>
      <c r="E105" s="29">
        <f t="shared" si="14"/>
        <v>100.28600811564799</v>
      </c>
      <c r="F105" s="47">
        <v>394300</v>
      </c>
      <c r="G105" s="30">
        <f t="shared" si="20"/>
        <v>395427.73</v>
      </c>
      <c r="H105" s="47">
        <v>395427.73</v>
      </c>
      <c r="I105" s="47"/>
      <c r="J105" s="56"/>
      <c r="K105" s="56"/>
    </row>
    <row r="106" spans="1:11" s="19" customFormat="1" ht="16.5">
      <c r="A106" s="27"/>
      <c r="B106" s="27"/>
      <c r="C106" s="27" t="s">
        <v>88</v>
      </c>
      <c r="D106" s="28" t="s">
        <v>107</v>
      </c>
      <c r="E106" s="29">
        <f t="shared" si="14"/>
        <v>109.24500290478629</v>
      </c>
      <c r="F106" s="47">
        <v>1738510</v>
      </c>
      <c r="G106" s="30">
        <f t="shared" si="20"/>
        <v>1899235.3</v>
      </c>
      <c r="H106" s="47">
        <v>1899235.3</v>
      </c>
      <c r="I106" s="47"/>
      <c r="J106" s="56"/>
      <c r="K106" s="56"/>
    </row>
    <row r="107" spans="1:11" s="19" customFormat="1" ht="16.5">
      <c r="A107" s="27"/>
      <c r="B107" s="27"/>
      <c r="C107" s="27" t="s">
        <v>108</v>
      </c>
      <c r="D107" s="28" t="s">
        <v>109</v>
      </c>
      <c r="E107" s="29">
        <v>0</v>
      </c>
      <c r="F107" s="47">
        <v>0</v>
      </c>
      <c r="G107" s="30">
        <f t="shared" si="20"/>
        <v>2692.5</v>
      </c>
      <c r="H107" s="47">
        <v>2692.5</v>
      </c>
      <c r="I107" s="47"/>
      <c r="J107" s="56"/>
      <c r="K107" s="56"/>
    </row>
    <row r="108" spans="1:11" s="19" customFormat="1" ht="16.5">
      <c r="A108" s="27"/>
      <c r="B108" s="27"/>
      <c r="C108" s="27" t="s">
        <v>42</v>
      </c>
      <c r="D108" s="28" t="s">
        <v>110</v>
      </c>
      <c r="E108" s="29">
        <f aca="true" t="shared" si="21" ref="E108:E138">G108/F108*100</f>
        <v>187.73538461538462</v>
      </c>
      <c r="F108" s="47">
        <v>6500</v>
      </c>
      <c r="G108" s="30">
        <f t="shared" si="20"/>
        <v>12202.8</v>
      </c>
      <c r="H108" s="47">
        <v>12202.8</v>
      </c>
      <c r="I108" s="47"/>
      <c r="J108" s="56"/>
      <c r="K108" s="56"/>
    </row>
    <row r="109" spans="1:11" s="19" customFormat="1" ht="16.5">
      <c r="A109" s="27"/>
      <c r="B109" s="27"/>
      <c r="C109" s="27" t="s">
        <v>77</v>
      </c>
      <c r="D109" s="28" t="s">
        <v>78</v>
      </c>
      <c r="E109" s="29">
        <f t="shared" si="21"/>
        <v>26.401999999999997</v>
      </c>
      <c r="F109" s="47">
        <v>5000</v>
      </c>
      <c r="G109" s="30">
        <f t="shared" si="20"/>
        <v>1320.1</v>
      </c>
      <c r="H109" s="47">
        <v>1320.1</v>
      </c>
      <c r="I109" s="47"/>
      <c r="J109" s="56"/>
      <c r="K109" s="56"/>
    </row>
    <row r="110" spans="1:11" s="19" customFormat="1" ht="16.5">
      <c r="A110" s="27"/>
      <c r="B110" s="27"/>
      <c r="C110" s="27" t="s">
        <v>37</v>
      </c>
      <c r="D110" s="28" t="s">
        <v>50</v>
      </c>
      <c r="E110" s="29">
        <v>0</v>
      </c>
      <c r="F110" s="47">
        <v>0</v>
      </c>
      <c r="G110" s="30">
        <f t="shared" si="20"/>
        <v>165.94</v>
      </c>
      <c r="H110" s="47">
        <v>165.94</v>
      </c>
      <c r="I110" s="47"/>
      <c r="J110" s="56"/>
      <c r="K110" s="56"/>
    </row>
    <row r="111" spans="1:12" s="66" customFormat="1" ht="16.5">
      <c r="A111" s="53"/>
      <c r="B111" s="53">
        <v>75619</v>
      </c>
      <c r="C111" s="53"/>
      <c r="D111" s="54" t="s">
        <v>111</v>
      </c>
      <c r="E111" s="25">
        <f t="shared" si="21"/>
        <v>104.53333333333332</v>
      </c>
      <c r="F111" s="46">
        <f aca="true" t="shared" si="22" ref="F111:K111">F112</f>
        <v>750</v>
      </c>
      <c r="G111" s="46">
        <f t="shared" si="22"/>
        <v>784</v>
      </c>
      <c r="H111" s="46">
        <f t="shared" si="22"/>
        <v>784</v>
      </c>
      <c r="I111" s="46">
        <f t="shared" si="22"/>
        <v>0</v>
      </c>
      <c r="J111" s="46">
        <f t="shared" si="22"/>
        <v>0</v>
      </c>
      <c r="K111" s="46">
        <f t="shared" si="22"/>
        <v>0</v>
      </c>
      <c r="L111" s="19"/>
    </row>
    <row r="112" spans="1:11" s="19" customFormat="1" ht="16.5">
      <c r="A112" s="27"/>
      <c r="B112" s="27"/>
      <c r="C112" s="27" t="s">
        <v>30</v>
      </c>
      <c r="D112" s="28" t="s">
        <v>112</v>
      </c>
      <c r="E112" s="29">
        <f t="shared" si="21"/>
        <v>104.53333333333332</v>
      </c>
      <c r="F112" s="47">
        <v>750</v>
      </c>
      <c r="G112" s="30">
        <f>H112+J112</f>
        <v>784</v>
      </c>
      <c r="H112" s="47">
        <v>784</v>
      </c>
      <c r="I112" s="47"/>
      <c r="J112" s="56"/>
      <c r="K112" s="56"/>
    </row>
    <row r="113" spans="1:11" s="19" customFormat="1" ht="16.5">
      <c r="A113" s="53"/>
      <c r="B113" s="53">
        <v>75621</v>
      </c>
      <c r="C113" s="53"/>
      <c r="D113" s="54" t="s">
        <v>113</v>
      </c>
      <c r="E113" s="25">
        <f t="shared" si="21"/>
        <v>102.06402417169357</v>
      </c>
      <c r="F113" s="46">
        <f aca="true" t="shared" si="23" ref="F113:K113">F114+F115</f>
        <v>9988212</v>
      </c>
      <c r="G113" s="46">
        <f t="shared" si="23"/>
        <v>10194371.11</v>
      </c>
      <c r="H113" s="46">
        <f t="shared" si="23"/>
        <v>10194371.11</v>
      </c>
      <c r="I113" s="46">
        <f t="shared" si="23"/>
        <v>0</v>
      </c>
      <c r="J113" s="46">
        <f t="shared" si="23"/>
        <v>0</v>
      </c>
      <c r="K113" s="46">
        <f t="shared" si="23"/>
        <v>0</v>
      </c>
    </row>
    <row r="114" spans="1:11" s="19" customFormat="1" ht="16.5">
      <c r="A114" s="27"/>
      <c r="B114" s="27"/>
      <c r="C114" s="27" t="s">
        <v>114</v>
      </c>
      <c r="D114" s="28" t="s">
        <v>115</v>
      </c>
      <c r="E114" s="29">
        <f t="shared" si="21"/>
        <v>101.10986967479536</v>
      </c>
      <c r="F114" s="47">
        <v>9632212</v>
      </c>
      <c r="G114" s="30">
        <v>9739117</v>
      </c>
      <c r="H114" s="47">
        <v>9739117</v>
      </c>
      <c r="I114" s="47"/>
      <c r="J114" s="56"/>
      <c r="K114" s="56"/>
    </row>
    <row r="115" spans="1:11" s="19" customFormat="1" ht="16.5">
      <c r="A115" s="27"/>
      <c r="B115" s="27"/>
      <c r="C115" s="27" t="s">
        <v>116</v>
      </c>
      <c r="D115" s="28" t="s">
        <v>117</v>
      </c>
      <c r="E115" s="29">
        <f t="shared" si="21"/>
        <v>127.88036797752808</v>
      </c>
      <c r="F115" s="47">
        <v>356000</v>
      </c>
      <c r="G115" s="30">
        <f>H115+J115</f>
        <v>455254.11</v>
      </c>
      <c r="H115" s="47">
        <v>455254.11</v>
      </c>
      <c r="I115" s="47"/>
      <c r="J115" s="56"/>
      <c r="K115" s="56"/>
    </row>
    <row r="116" spans="1:11" s="19" customFormat="1" ht="16.5">
      <c r="A116" s="53"/>
      <c r="B116" s="53">
        <v>75624</v>
      </c>
      <c r="C116" s="53"/>
      <c r="D116" s="54" t="s">
        <v>118</v>
      </c>
      <c r="E116" s="25">
        <f t="shared" si="21"/>
        <v>0</v>
      </c>
      <c r="F116" s="46">
        <f aca="true" t="shared" si="24" ref="F116:K116">F117</f>
        <v>150</v>
      </c>
      <c r="G116" s="46">
        <f t="shared" si="24"/>
        <v>0</v>
      </c>
      <c r="H116" s="46">
        <f t="shared" si="24"/>
        <v>0</v>
      </c>
      <c r="I116" s="46">
        <f t="shared" si="24"/>
        <v>0</v>
      </c>
      <c r="J116" s="46">
        <f t="shared" si="24"/>
        <v>0</v>
      </c>
      <c r="K116" s="46">
        <f t="shared" si="24"/>
        <v>0</v>
      </c>
    </row>
    <row r="117" spans="1:11" s="19" customFormat="1" ht="16.5">
      <c r="A117" s="27"/>
      <c r="B117" s="27"/>
      <c r="C117" s="27" t="s">
        <v>119</v>
      </c>
      <c r="D117" s="28" t="s">
        <v>120</v>
      </c>
      <c r="E117" s="29">
        <f t="shared" si="21"/>
        <v>0</v>
      </c>
      <c r="F117" s="47">
        <v>150</v>
      </c>
      <c r="G117" s="30">
        <f>H117+J117</f>
        <v>0</v>
      </c>
      <c r="H117" s="47">
        <v>0</v>
      </c>
      <c r="I117" s="47"/>
      <c r="J117" s="56"/>
      <c r="K117" s="56"/>
    </row>
    <row r="118" spans="1:11" s="19" customFormat="1" ht="16.5">
      <c r="A118" s="34">
        <v>758</v>
      </c>
      <c r="B118" s="34"/>
      <c r="C118" s="34"/>
      <c r="D118" s="35" t="s">
        <v>121</v>
      </c>
      <c r="E118" s="17">
        <f t="shared" si="21"/>
        <v>100.22814175459519</v>
      </c>
      <c r="F118" s="36">
        <f aca="true" t="shared" si="25" ref="F118:K118">F119+F121+F127+F123</f>
        <v>14785496</v>
      </c>
      <c r="G118" s="36">
        <f t="shared" si="25"/>
        <v>14819227.89</v>
      </c>
      <c r="H118" s="36">
        <f t="shared" si="25"/>
        <v>14817391.33</v>
      </c>
      <c r="I118" s="36">
        <f t="shared" si="25"/>
        <v>0</v>
      </c>
      <c r="J118" s="36">
        <f t="shared" si="25"/>
        <v>1836.56</v>
      </c>
      <c r="K118" s="36">
        <f t="shared" si="25"/>
        <v>0</v>
      </c>
    </row>
    <row r="119" spans="1:11" s="19" customFormat="1" ht="16.5">
      <c r="A119" s="53"/>
      <c r="B119" s="53">
        <v>75801</v>
      </c>
      <c r="C119" s="53"/>
      <c r="D119" s="54" t="s">
        <v>122</v>
      </c>
      <c r="E119" s="25">
        <f t="shared" si="21"/>
        <v>100</v>
      </c>
      <c r="F119" s="46">
        <f aca="true" t="shared" si="26" ref="F119:K119">F120</f>
        <v>12249493</v>
      </c>
      <c r="G119" s="46">
        <f t="shared" si="26"/>
        <v>12249493</v>
      </c>
      <c r="H119" s="46">
        <f t="shared" si="26"/>
        <v>12249493</v>
      </c>
      <c r="I119" s="46">
        <f t="shared" si="26"/>
        <v>0</v>
      </c>
      <c r="J119" s="46">
        <f t="shared" si="26"/>
        <v>0</v>
      </c>
      <c r="K119" s="46">
        <f t="shared" si="26"/>
        <v>0</v>
      </c>
    </row>
    <row r="120" spans="1:11" s="19" customFormat="1" ht="16.5">
      <c r="A120" s="53"/>
      <c r="B120" s="27"/>
      <c r="C120" s="27">
        <v>2920</v>
      </c>
      <c r="D120" s="28" t="s">
        <v>123</v>
      </c>
      <c r="E120" s="29">
        <f t="shared" si="21"/>
        <v>100</v>
      </c>
      <c r="F120" s="47">
        <v>12249493</v>
      </c>
      <c r="G120" s="30">
        <v>12249493</v>
      </c>
      <c r="H120" s="30">
        <v>12249493</v>
      </c>
      <c r="I120" s="47"/>
      <c r="J120" s="56"/>
      <c r="K120" s="56"/>
    </row>
    <row r="121" spans="1:11" s="19" customFormat="1" ht="16.5">
      <c r="A121" s="53"/>
      <c r="B121" s="53">
        <v>75807</v>
      </c>
      <c r="C121" s="53"/>
      <c r="D121" s="54" t="s">
        <v>124</v>
      </c>
      <c r="E121" s="25">
        <f t="shared" si="21"/>
        <v>100</v>
      </c>
      <c r="F121" s="46">
        <f aca="true" t="shared" si="27" ref="F121:K121">F122</f>
        <v>1933794</v>
      </c>
      <c r="G121" s="46">
        <f t="shared" si="27"/>
        <v>1933794</v>
      </c>
      <c r="H121" s="46">
        <f t="shared" si="27"/>
        <v>1933794</v>
      </c>
      <c r="I121" s="46">
        <f t="shared" si="27"/>
        <v>0</v>
      </c>
      <c r="J121" s="46">
        <f t="shared" si="27"/>
        <v>0</v>
      </c>
      <c r="K121" s="46">
        <f t="shared" si="27"/>
        <v>0</v>
      </c>
    </row>
    <row r="122" spans="1:11" s="19" customFormat="1" ht="16.5">
      <c r="A122" s="53"/>
      <c r="B122" s="27"/>
      <c r="C122" s="27">
        <v>2920</v>
      </c>
      <c r="D122" s="28" t="s">
        <v>123</v>
      </c>
      <c r="E122" s="29">
        <f t="shared" si="21"/>
        <v>100</v>
      </c>
      <c r="F122" s="47">
        <v>1933794</v>
      </c>
      <c r="G122" s="30">
        <f>H122+J122</f>
        <v>1933794</v>
      </c>
      <c r="H122" s="47">
        <v>1933794</v>
      </c>
      <c r="I122" s="47"/>
      <c r="J122" s="56"/>
      <c r="K122" s="56"/>
    </row>
    <row r="123" spans="1:11" s="19" customFormat="1" ht="16.5">
      <c r="A123" s="53"/>
      <c r="B123" s="53" t="s">
        <v>125</v>
      </c>
      <c r="C123" s="27"/>
      <c r="D123" s="54" t="s">
        <v>126</v>
      </c>
      <c r="E123" s="25">
        <f t="shared" si="21"/>
        <v>134.43435075541038</v>
      </c>
      <c r="F123" s="46">
        <f>SUM(F124:F125)</f>
        <v>97960</v>
      </c>
      <c r="G123" s="46">
        <f>SUM(G124:G126)</f>
        <v>131691.89</v>
      </c>
      <c r="H123" s="46">
        <f>SUM(H124:H126)</f>
        <v>129855.33</v>
      </c>
      <c r="I123" s="46">
        <f>SUM(I124:I124)</f>
        <v>0</v>
      </c>
      <c r="J123" s="46">
        <f>SUM(J126)</f>
        <v>1836.56</v>
      </c>
      <c r="K123" s="46">
        <f>SUM(K124:K124)</f>
        <v>0</v>
      </c>
    </row>
    <row r="124" spans="1:11" s="19" customFormat="1" ht="16.5">
      <c r="A124" s="53"/>
      <c r="B124" s="53"/>
      <c r="C124" s="27" t="s">
        <v>30</v>
      </c>
      <c r="D124" s="28" t="s">
        <v>31</v>
      </c>
      <c r="E124" s="29">
        <f t="shared" si="21"/>
        <v>163.20221935995244</v>
      </c>
      <c r="F124" s="47">
        <v>50465</v>
      </c>
      <c r="G124" s="30">
        <f>H124+J124</f>
        <v>82360</v>
      </c>
      <c r="H124" s="47">
        <v>82360</v>
      </c>
      <c r="I124" s="47"/>
      <c r="J124" s="56"/>
      <c r="K124" s="56"/>
    </row>
    <row r="125" spans="1:11" s="19" customFormat="1" ht="16.5">
      <c r="A125" s="53"/>
      <c r="B125" s="53"/>
      <c r="C125" s="27" t="s">
        <v>127</v>
      </c>
      <c r="D125" s="28" t="s">
        <v>138</v>
      </c>
      <c r="E125" s="29">
        <f t="shared" si="21"/>
        <v>100.00069480997999</v>
      </c>
      <c r="F125" s="47">
        <v>47495</v>
      </c>
      <c r="G125" s="30">
        <v>47495.33</v>
      </c>
      <c r="H125" s="47">
        <v>47495.33</v>
      </c>
      <c r="I125" s="47"/>
      <c r="J125" s="56"/>
      <c r="K125" s="56"/>
    </row>
    <row r="126" spans="1:11" s="19" customFormat="1" ht="33">
      <c r="A126" s="53"/>
      <c r="B126" s="53"/>
      <c r="C126" s="27" t="s">
        <v>688</v>
      </c>
      <c r="D126" s="28" t="s">
        <v>689</v>
      </c>
      <c r="E126" s="29">
        <v>0</v>
      </c>
      <c r="F126" s="47">
        <v>0</v>
      </c>
      <c r="G126" s="30">
        <v>1836.56</v>
      </c>
      <c r="H126" s="47"/>
      <c r="I126" s="47"/>
      <c r="J126" s="67">
        <v>1836.56</v>
      </c>
      <c r="K126" s="56"/>
    </row>
    <row r="127" spans="1:11" s="19" customFormat="1" ht="16.5">
      <c r="A127" s="53"/>
      <c r="B127" s="53">
        <v>75831</v>
      </c>
      <c r="C127" s="53"/>
      <c r="D127" s="54" t="s">
        <v>129</v>
      </c>
      <c r="E127" s="25">
        <f t="shared" si="21"/>
        <v>100</v>
      </c>
      <c r="F127" s="46">
        <f aca="true" t="shared" si="28" ref="F127:K127">F128</f>
        <v>504249</v>
      </c>
      <c r="G127" s="46">
        <f t="shared" si="28"/>
        <v>504249</v>
      </c>
      <c r="H127" s="46">
        <f t="shared" si="28"/>
        <v>504249</v>
      </c>
      <c r="I127" s="46">
        <f t="shared" si="28"/>
        <v>0</v>
      </c>
      <c r="J127" s="46">
        <f t="shared" si="28"/>
        <v>0</v>
      </c>
      <c r="K127" s="46">
        <f t="shared" si="28"/>
        <v>0</v>
      </c>
    </row>
    <row r="128" spans="1:11" s="19" customFormat="1" ht="16.5">
      <c r="A128" s="53"/>
      <c r="B128" s="27"/>
      <c r="C128" s="27">
        <v>2920</v>
      </c>
      <c r="D128" s="28" t="s">
        <v>123</v>
      </c>
      <c r="E128" s="29">
        <f t="shared" si="21"/>
        <v>100</v>
      </c>
      <c r="F128" s="47">
        <v>504249</v>
      </c>
      <c r="G128" s="30">
        <f>H128+J128</f>
        <v>504249</v>
      </c>
      <c r="H128" s="47">
        <v>504249</v>
      </c>
      <c r="I128" s="47"/>
      <c r="J128" s="56"/>
      <c r="K128" s="56"/>
    </row>
    <row r="129" spans="1:11" s="19" customFormat="1" ht="16.5">
      <c r="A129" s="34">
        <v>801</v>
      </c>
      <c r="B129" s="34"/>
      <c r="C129" s="34"/>
      <c r="D129" s="35" t="s">
        <v>130</v>
      </c>
      <c r="E129" s="17">
        <f t="shared" si="21"/>
        <v>101.0723523977782</v>
      </c>
      <c r="F129" s="36">
        <f>SUM(F130,F141,F156,F164+F139+F150+F153)</f>
        <v>1911413.6400000001</v>
      </c>
      <c r="G129" s="36">
        <f>SUM(G130+G139+G141+G150+G153+G156+G164)</f>
        <v>1931910.73</v>
      </c>
      <c r="H129" s="36">
        <f>SUM(H130,H141,H156,H164+H139+H150+H153)</f>
        <v>1931910.73</v>
      </c>
      <c r="I129" s="36">
        <f>SUM(I130,I141,I156,I164)</f>
        <v>176976.74</v>
      </c>
      <c r="J129" s="36"/>
      <c r="K129" s="36"/>
    </row>
    <row r="130" spans="1:11" s="19" customFormat="1" ht="16.5">
      <c r="A130" s="53"/>
      <c r="B130" s="53">
        <v>80101</v>
      </c>
      <c r="C130" s="53"/>
      <c r="D130" s="54" t="s">
        <v>131</v>
      </c>
      <c r="E130" s="25">
        <f t="shared" si="21"/>
        <v>321.2126399800793</v>
      </c>
      <c r="F130" s="46">
        <f>SUM(F131:F138)</f>
        <v>68752.64</v>
      </c>
      <c r="G130" s="46">
        <f>SUM(G131:G138)</f>
        <v>220842.16999999998</v>
      </c>
      <c r="H130" s="46">
        <f>SUM(H131:H138)</f>
        <v>220842.16999999998</v>
      </c>
      <c r="I130" s="46">
        <f>SUM(I131:I138)</f>
        <v>176976.74</v>
      </c>
      <c r="J130" s="46"/>
      <c r="K130" s="46"/>
    </row>
    <row r="131" spans="1:11" s="19" customFormat="1" ht="16.5">
      <c r="A131" s="53"/>
      <c r="B131" s="53"/>
      <c r="C131" s="27" t="s">
        <v>42</v>
      </c>
      <c r="D131" s="28" t="s">
        <v>110</v>
      </c>
      <c r="E131" s="29">
        <f t="shared" si="21"/>
        <v>1105.5555555555554</v>
      </c>
      <c r="F131" s="47">
        <v>18</v>
      </c>
      <c r="G131" s="47">
        <f>H131+J131</f>
        <v>199</v>
      </c>
      <c r="H131" s="47">
        <v>199</v>
      </c>
      <c r="I131" s="47"/>
      <c r="J131" s="46"/>
      <c r="K131" s="46"/>
    </row>
    <row r="132" spans="1:11" s="19" customFormat="1" ht="33">
      <c r="A132" s="64"/>
      <c r="B132" s="27"/>
      <c r="C132" s="27" t="s">
        <v>17</v>
      </c>
      <c r="D132" s="28" t="s">
        <v>132</v>
      </c>
      <c r="E132" s="29">
        <f t="shared" si="21"/>
        <v>149.80889387144992</v>
      </c>
      <c r="F132" s="47">
        <v>13380</v>
      </c>
      <c r="G132" s="47">
        <f>H132+J132</f>
        <v>20044.43</v>
      </c>
      <c r="H132" s="47">
        <f>'zał 8'!G19+'zał 8'!G30+'zał 8'!G8</f>
        <v>20044.43</v>
      </c>
      <c r="I132" s="47"/>
      <c r="J132" s="47"/>
      <c r="K132" s="47"/>
    </row>
    <row r="133" spans="1:11" s="19" customFormat="1" ht="16.5">
      <c r="A133" s="64"/>
      <c r="B133" s="27"/>
      <c r="C133" s="27" t="s">
        <v>24</v>
      </c>
      <c r="D133" s="28" t="s">
        <v>25</v>
      </c>
      <c r="E133" s="29">
        <v>0</v>
      </c>
      <c r="F133" s="47">
        <v>0</v>
      </c>
      <c r="G133" s="30">
        <f>H133+J133</f>
        <v>250</v>
      </c>
      <c r="H133" s="47">
        <f>'zał 8'!G20</f>
        <v>250</v>
      </c>
      <c r="I133" s="47"/>
      <c r="J133" s="47"/>
      <c r="K133" s="47"/>
    </row>
    <row r="134" spans="1:11" s="19" customFormat="1" ht="16.5">
      <c r="A134" s="27"/>
      <c r="B134" s="27"/>
      <c r="C134" s="27" t="s">
        <v>49</v>
      </c>
      <c r="D134" s="28" t="s">
        <v>50</v>
      </c>
      <c r="E134" s="29">
        <f t="shared" si="21"/>
        <v>34.94199999999999</v>
      </c>
      <c r="F134" s="47">
        <f>'zał 8'!F9+'zał 8'!F21+'zał 8'!F31</f>
        <v>1000</v>
      </c>
      <c r="G134" s="30">
        <f>H134+J134</f>
        <v>349.41999999999996</v>
      </c>
      <c r="H134" s="47">
        <f>'zał 8'!G9+'zał 8'!G21+'zał 8'!G31</f>
        <v>349.41999999999996</v>
      </c>
      <c r="I134" s="47"/>
      <c r="J134" s="47"/>
      <c r="K134" s="47"/>
    </row>
    <row r="135" spans="1:11" s="19" customFormat="1" ht="49.5">
      <c r="A135" s="27"/>
      <c r="B135" s="27"/>
      <c r="C135" s="27" t="s">
        <v>133</v>
      </c>
      <c r="D135" s="28" t="s">
        <v>33</v>
      </c>
      <c r="E135" s="29">
        <f t="shared" si="21"/>
        <v>123.50700584954429</v>
      </c>
      <c r="F135" s="47">
        <v>14702</v>
      </c>
      <c r="G135" s="30">
        <v>18158</v>
      </c>
      <c r="H135" s="47">
        <v>18158</v>
      </c>
      <c r="I135" s="47">
        <v>18158</v>
      </c>
      <c r="J135" s="47"/>
      <c r="K135" s="47"/>
    </row>
    <row r="136" spans="1:11" s="19" customFormat="1" ht="33">
      <c r="A136" s="27"/>
      <c r="B136" s="27"/>
      <c r="C136" s="27" t="s">
        <v>58</v>
      </c>
      <c r="D136" s="32" t="s">
        <v>19</v>
      </c>
      <c r="E136" s="29">
        <f t="shared" si="21"/>
        <v>97.64353928961712</v>
      </c>
      <c r="F136" s="47">
        <v>23572.64</v>
      </c>
      <c r="G136" s="30">
        <v>23017.16</v>
      </c>
      <c r="H136" s="47">
        <v>23017.16</v>
      </c>
      <c r="I136" s="47"/>
      <c r="J136" s="47"/>
      <c r="K136" s="47"/>
    </row>
    <row r="137" spans="1:11" s="19" customFormat="1" ht="16.5">
      <c r="A137" s="27"/>
      <c r="B137" s="27"/>
      <c r="C137" s="27" t="s">
        <v>134</v>
      </c>
      <c r="D137" s="28" t="s">
        <v>135</v>
      </c>
      <c r="E137" s="29">
        <v>0</v>
      </c>
      <c r="F137" s="47">
        <v>0</v>
      </c>
      <c r="G137" s="30">
        <v>5.42</v>
      </c>
      <c r="H137" s="47">
        <v>5.42</v>
      </c>
      <c r="I137" s="47"/>
      <c r="J137" s="47"/>
      <c r="K137" s="47"/>
    </row>
    <row r="138" spans="1:11" s="19" customFormat="1" ht="33">
      <c r="A138" s="27"/>
      <c r="B138" s="27"/>
      <c r="C138" s="27" t="s">
        <v>629</v>
      </c>
      <c r="D138" s="28" t="s">
        <v>630</v>
      </c>
      <c r="E138" s="29">
        <f t="shared" si="21"/>
        <v>987.6787313432835</v>
      </c>
      <c r="F138" s="47">
        <v>16080</v>
      </c>
      <c r="G138" s="30">
        <v>158818.74</v>
      </c>
      <c r="H138" s="47">
        <v>158818.74</v>
      </c>
      <c r="I138" s="47">
        <v>158818.74</v>
      </c>
      <c r="J138" s="47"/>
      <c r="K138" s="47"/>
    </row>
    <row r="139" spans="1:11" s="19" customFormat="1" ht="16.5">
      <c r="A139" s="27"/>
      <c r="B139" s="68" t="s">
        <v>136</v>
      </c>
      <c r="C139" s="27"/>
      <c r="D139" s="69" t="s">
        <v>137</v>
      </c>
      <c r="E139" s="25">
        <f>G139/F139*100</f>
        <v>100</v>
      </c>
      <c r="F139" s="70">
        <f>F140</f>
        <v>137709</v>
      </c>
      <c r="G139" s="70">
        <f>G140</f>
        <v>137709</v>
      </c>
      <c r="H139" s="70">
        <f>H140</f>
        <v>137709</v>
      </c>
      <c r="I139" s="70"/>
      <c r="J139" s="70"/>
      <c r="K139" s="70"/>
    </row>
    <row r="140" spans="1:11" s="19" customFormat="1" ht="16.5">
      <c r="A140" s="27"/>
      <c r="B140" s="68"/>
      <c r="C140" s="27"/>
      <c r="D140" s="28" t="s">
        <v>138</v>
      </c>
      <c r="E140" s="29">
        <v>100</v>
      </c>
      <c r="F140" s="47">
        <v>137709</v>
      </c>
      <c r="G140" s="30">
        <f>H140+J140</f>
        <v>137709</v>
      </c>
      <c r="H140" s="47">
        <v>137709</v>
      </c>
      <c r="I140" s="47"/>
      <c r="J140" s="47"/>
      <c r="K140" s="47"/>
    </row>
    <row r="141" spans="1:11" s="19" customFormat="1" ht="16.5">
      <c r="A141" s="53"/>
      <c r="B141" s="53" t="s">
        <v>140</v>
      </c>
      <c r="C141" s="53"/>
      <c r="D141" s="54" t="s">
        <v>141</v>
      </c>
      <c r="E141" s="25">
        <f>G141/F141*100</f>
        <v>96.23749555258526</v>
      </c>
      <c r="F141" s="46">
        <f>SUM(F142:F149)</f>
        <v>831944</v>
      </c>
      <c r="G141" s="46">
        <f>SUM(G142:G149)</f>
        <v>800642.07</v>
      </c>
      <c r="H141" s="46">
        <f>SUM(H142:H149)</f>
        <v>800642.07</v>
      </c>
      <c r="I141" s="46">
        <f>SUM(I142:I148)</f>
        <v>0</v>
      </c>
      <c r="J141" s="46">
        <f>SUM(J142:J148)</f>
        <v>0</v>
      </c>
      <c r="K141" s="46">
        <f>SUM(K142:K148)</f>
        <v>0</v>
      </c>
    </row>
    <row r="142" spans="1:11" s="19" customFormat="1" ht="16.5">
      <c r="A142" s="53"/>
      <c r="B142" s="53"/>
      <c r="C142" s="27" t="s">
        <v>42</v>
      </c>
      <c r="D142" s="28" t="s">
        <v>31</v>
      </c>
      <c r="E142" s="29">
        <v>0</v>
      </c>
      <c r="F142" s="47">
        <v>0</v>
      </c>
      <c r="G142" s="30">
        <v>0</v>
      </c>
      <c r="H142" s="47">
        <v>0</v>
      </c>
      <c r="I142" s="46"/>
      <c r="J142" s="46"/>
      <c r="K142" s="46"/>
    </row>
    <row r="143" spans="1:11" s="19" customFormat="1" ht="33">
      <c r="A143" s="27"/>
      <c r="B143" s="27"/>
      <c r="C143" s="27" t="s">
        <v>17</v>
      </c>
      <c r="D143" s="28" t="s">
        <v>142</v>
      </c>
      <c r="E143" s="29">
        <f>G143/F143*100</f>
        <v>100.85470085470085</v>
      </c>
      <c r="F143" s="47">
        <v>2340</v>
      </c>
      <c r="G143" s="30">
        <f aca="true" t="shared" si="29" ref="G143:G148">H143+J143</f>
        <v>2360</v>
      </c>
      <c r="H143" s="47">
        <v>2360</v>
      </c>
      <c r="I143" s="47"/>
      <c r="J143" s="47"/>
      <c r="K143" s="47"/>
    </row>
    <row r="144" spans="1:11" s="19" customFormat="1" ht="16.5">
      <c r="A144" s="27"/>
      <c r="B144" s="27"/>
      <c r="C144" s="27" t="s">
        <v>62</v>
      </c>
      <c r="D144" s="28" t="s">
        <v>25</v>
      </c>
      <c r="E144" s="29">
        <f>G144/F144*100</f>
        <v>69.23118932038835</v>
      </c>
      <c r="F144" s="47">
        <f>'zał 8'!F75+'zał 8'!F87</f>
        <v>164800</v>
      </c>
      <c r="G144" s="30">
        <f t="shared" si="29"/>
        <v>114093</v>
      </c>
      <c r="H144" s="47">
        <v>114093</v>
      </c>
      <c r="I144" s="47"/>
      <c r="J144" s="47"/>
      <c r="K144" s="47"/>
    </row>
    <row r="145" spans="1:11" s="19" customFormat="1" ht="16.5">
      <c r="A145" s="27"/>
      <c r="B145" s="27"/>
      <c r="C145" s="27" t="s">
        <v>49</v>
      </c>
      <c r="D145" s="28" t="s">
        <v>50</v>
      </c>
      <c r="E145" s="29">
        <f>G145/F145*100</f>
        <v>2.917241379310345</v>
      </c>
      <c r="F145" s="47">
        <f>'zał 8'!F76+'zał 8'!F88</f>
        <v>1160</v>
      </c>
      <c r="G145" s="30">
        <f t="shared" si="29"/>
        <v>33.84</v>
      </c>
      <c r="H145" s="47">
        <v>33.84</v>
      </c>
      <c r="I145" s="47"/>
      <c r="J145" s="47"/>
      <c r="K145" s="47"/>
    </row>
    <row r="146" spans="1:11" s="19" customFormat="1" ht="16.5">
      <c r="A146" s="27"/>
      <c r="B146" s="27"/>
      <c r="C146" s="27" t="s">
        <v>30</v>
      </c>
      <c r="D146" s="28" t="s">
        <v>31</v>
      </c>
      <c r="E146" s="29">
        <v>0</v>
      </c>
      <c r="F146" s="47">
        <v>0</v>
      </c>
      <c r="G146" s="30">
        <v>18.36</v>
      </c>
      <c r="H146" s="47">
        <v>18.36</v>
      </c>
      <c r="I146" s="47"/>
      <c r="J146" s="47"/>
      <c r="K146" s="47"/>
    </row>
    <row r="147" spans="1:11" s="19" customFormat="1" ht="16.5">
      <c r="A147" s="27"/>
      <c r="B147" s="27"/>
      <c r="C147" s="27" t="s">
        <v>127</v>
      </c>
      <c r="D147" s="28" t="s">
        <v>143</v>
      </c>
      <c r="E147" s="29">
        <f>G147/F147*100</f>
        <v>100</v>
      </c>
      <c r="F147" s="47">
        <v>623312</v>
      </c>
      <c r="G147" s="30">
        <f t="shared" si="29"/>
        <v>623312</v>
      </c>
      <c r="H147" s="47">
        <v>623312</v>
      </c>
      <c r="I147" s="47"/>
      <c r="J147" s="47"/>
      <c r="K147" s="47"/>
    </row>
    <row r="148" spans="1:11" s="19" customFormat="1" ht="33">
      <c r="A148" s="27"/>
      <c r="B148" s="27"/>
      <c r="C148" s="27" t="s">
        <v>144</v>
      </c>
      <c r="D148" s="28" t="s">
        <v>145</v>
      </c>
      <c r="E148" s="29">
        <f>G148/F148*100</f>
        <v>150.8103986908658</v>
      </c>
      <c r="F148" s="47">
        <v>40332</v>
      </c>
      <c r="G148" s="30">
        <f t="shared" si="29"/>
        <v>60824.85</v>
      </c>
      <c r="H148" s="47">
        <v>60824.85</v>
      </c>
      <c r="I148" s="47"/>
      <c r="J148" s="47"/>
      <c r="K148" s="47"/>
    </row>
    <row r="149" spans="1:11" s="19" customFormat="1" ht="16.5">
      <c r="A149" s="27"/>
      <c r="B149" s="27"/>
      <c r="C149" s="27" t="s">
        <v>134</v>
      </c>
      <c r="D149" s="28" t="s">
        <v>135</v>
      </c>
      <c r="E149" s="29">
        <v>0</v>
      </c>
      <c r="F149" s="47">
        <v>0</v>
      </c>
      <c r="G149" s="30">
        <v>0.02</v>
      </c>
      <c r="H149" s="47">
        <v>0.02</v>
      </c>
      <c r="I149" s="47"/>
      <c r="J149" s="47"/>
      <c r="K149" s="47"/>
    </row>
    <row r="150" spans="1:11" s="19" customFormat="1" ht="16.5">
      <c r="A150" s="27"/>
      <c r="B150" s="68" t="s">
        <v>146</v>
      </c>
      <c r="C150" s="27"/>
      <c r="D150" s="71" t="s">
        <v>147</v>
      </c>
      <c r="E150" s="25">
        <f>G150/F150*100</f>
        <v>100.22130921355206</v>
      </c>
      <c r="F150" s="70">
        <f aca="true" t="shared" si="30" ref="F150:K150">F152</f>
        <v>32615</v>
      </c>
      <c r="G150" s="70">
        <f>SUM(G151:G152)</f>
        <v>32687.18</v>
      </c>
      <c r="H150" s="70">
        <f>H152+H151</f>
        <v>32687.18</v>
      </c>
      <c r="I150" s="70">
        <f t="shared" si="30"/>
        <v>0</v>
      </c>
      <c r="J150" s="70">
        <f t="shared" si="30"/>
        <v>0</v>
      </c>
      <c r="K150" s="70">
        <f t="shared" si="30"/>
        <v>0</v>
      </c>
    </row>
    <row r="151" spans="1:11" s="19" customFormat="1" ht="16.5">
      <c r="A151" s="27"/>
      <c r="B151" s="68"/>
      <c r="C151" s="27" t="s">
        <v>30</v>
      </c>
      <c r="D151" s="28" t="s">
        <v>31</v>
      </c>
      <c r="E151" s="74">
        <v>0</v>
      </c>
      <c r="F151" s="723">
        <v>0</v>
      </c>
      <c r="G151" s="723">
        <v>72.18</v>
      </c>
      <c r="H151" s="723">
        <v>72.18</v>
      </c>
      <c r="I151" s="70"/>
      <c r="J151" s="70"/>
      <c r="K151" s="70"/>
    </row>
    <row r="152" spans="1:11" s="19" customFormat="1" ht="16.5">
      <c r="A152" s="27"/>
      <c r="B152" s="68"/>
      <c r="C152" s="27" t="s">
        <v>127</v>
      </c>
      <c r="D152" s="28" t="s">
        <v>143</v>
      </c>
      <c r="E152" s="29">
        <f>G152/F152*100</f>
        <v>100</v>
      </c>
      <c r="F152" s="47">
        <v>32615</v>
      </c>
      <c r="G152" s="30">
        <f>H152+J152</f>
        <v>32615</v>
      </c>
      <c r="H152" s="47">
        <v>32615</v>
      </c>
      <c r="I152" s="47"/>
      <c r="J152" s="47"/>
      <c r="K152" s="47"/>
    </row>
    <row r="153" spans="1:11" s="19" customFormat="1" ht="16.5">
      <c r="A153" s="27"/>
      <c r="B153" s="68" t="s">
        <v>148</v>
      </c>
      <c r="C153" s="27"/>
      <c r="D153" s="71" t="s">
        <v>149</v>
      </c>
      <c r="E153" s="25">
        <f>G153/F153*100</f>
        <v>100.08842464138694</v>
      </c>
      <c r="F153" s="72">
        <f aca="true" t="shared" si="31" ref="F153:K153">SUM(F154:F155)</f>
        <v>55143</v>
      </c>
      <c r="G153" s="70">
        <f t="shared" si="31"/>
        <v>55191.76</v>
      </c>
      <c r="H153" s="70">
        <f t="shared" si="31"/>
        <v>55191.76</v>
      </c>
      <c r="I153" s="70">
        <f t="shared" si="31"/>
        <v>0</v>
      </c>
      <c r="J153" s="70">
        <f t="shared" si="31"/>
        <v>0</v>
      </c>
      <c r="K153" s="70">
        <f t="shared" si="31"/>
        <v>0</v>
      </c>
    </row>
    <row r="154" spans="1:11" s="19" customFormat="1" ht="16.5">
      <c r="A154" s="27"/>
      <c r="B154" s="68"/>
      <c r="C154" s="27" t="s">
        <v>127</v>
      </c>
      <c r="D154" s="28" t="s">
        <v>143</v>
      </c>
      <c r="E154" s="29">
        <f>G154/F154*100</f>
        <v>100</v>
      </c>
      <c r="F154" s="47">
        <v>51943</v>
      </c>
      <c r="G154" s="30">
        <f>H154+J154</f>
        <v>51943</v>
      </c>
      <c r="H154" s="47">
        <v>51943</v>
      </c>
      <c r="I154" s="47"/>
      <c r="J154" s="47"/>
      <c r="K154" s="47"/>
    </row>
    <row r="155" spans="1:11" s="19" customFormat="1" ht="33">
      <c r="A155" s="27"/>
      <c r="B155" s="68"/>
      <c r="C155" s="27" t="s">
        <v>144</v>
      </c>
      <c r="D155" s="28" t="s">
        <v>145</v>
      </c>
      <c r="E155" s="29">
        <v>0</v>
      </c>
      <c r="F155" s="47">
        <v>3200</v>
      </c>
      <c r="G155" s="30">
        <f>H155+J155</f>
        <v>3248.76</v>
      </c>
      <c r="H155" s="47">
        <v>3248.76</v>
      </c>
      <c r="I155" s="47"/>
      <c r="J155" s="47"/>
      <c r="K155" s="47"/>
    </row>
    <row r="156" spans="1:11" s="19" customFormat="1" ht="16.5">
      <c r="A156" s="53"/>
      <c r="B156" s="53">
        <v>80110</v>
      </c>
      <c r="C156" s="53"/>
      <c r="D156" s="54" t="s">
        <v>150</v>
      </c>
      <c r="E156" s="25">
        <f aca="true" t="shared" si="32" ref="E156:E162">G156/F156*100</f>
        <v>90.94591855692738</v>
      </c>
      <c r="F156" s="46">
        <f aca="true" t="shared" si="33" ref="F156:K156">SUM(F157:F162)</f>
        <v>59207</v>
      </c>
      <c r="G156" s="46">
        <f>SUM(G157:G163)</f>
        <v>53846.35</v>
      </c>
      <c r="H156" s="46">
        <f>SUM(H157:H163)</f>
        <v>53846.35</v>
      </c>
      <c r="I156" s="46">
        <f t="shared" si="33"/>
        <v>0</v>
      </c>
      <c r="J156" s="46">
        <f t="shared" si="33"/>
        <v>0</v>
      </c>
      <c r="K156" s="46">
        <f t="shared" si="33"/>
        <v>0</v>
      </c>
    </row>
    <row r="157" spans="1:11" s="19" customFormat="1" ht="16.5">
      <c r="A157" s="53"/>
      <c r="B157" s="53"/>
      <c r="C157" s="27" t="s">
        <v>42</v>
      </c>
      <c r="D157" s="28" t="s">
        <v>110</v>
      </c>
      <c r="E157" s="29">
        <f t="shared" si="32"/>
        <v>350</v>
      </c>
      <c r="F157" s="47">
        <v>52</v>
      </c>
      <c r="G157" s="30">
        <f aca="true" t="shared" si="34" ref="G157:G162">H157+J157</f>
        <v>182</v>
      </c>
      <c r="H157" s="47">
        <v>182</v>
      </c>
      <c r="I157" s="47"/>
      <c r="J157" s="46"/>
      <c r="K157" s="46"/>
    </row>
    <row r="158" spans="1:11" s="19" customFormat="1" ht="33">
      <c r="A158" s="27"/>
      <c r="B158" s="27"/>
      <c r="C158" s="27" t="s">
        <v>17</v>
      </c>
      <c r="D158" s="28" t="s">
        <v>142</v>
      </c>
      <c r="E158" s="29">
        <f t="shared" si="32"/>
        <v>91.5887676216462</v>
      </c>
      <c r="F158" s="47">
        <f>'zał 8'!F42+'zał 8'!F54</f>
        <v>43980</v>
      </c>
      <c r="G158" s="30">
        <v>40280.74</v>
      </c>
      <c r="H158" s="47">
        <v>40280.74</v>
      </c>
      <c r="I158" s="47"/>
      <c r="J158" s="47"/>
      <c r="K158" s="47"/>
    </row>
    <row r="159" spans="1:11" s="19" customFormat="1" ht="16.5">
      <c r="A159" s="27"/>
      <c r="B159" s="27"/>
      <c r="C159" s="27" t="s">
        <v>62</v>
      </c>
      <c r="D159" s="28" t="s">
        <v>25</v>
      </c>
      <c r="E159" s="29">
        <f t="shared" si="32"/>
        <v>102.70833333333333</v>
      </c>
      <c r="F159" s="47">
        <v>960</v>
      </c>
      <c r="G159" s="30">
        <f t="shared" si="34"/>
        <v>986</v>
      </c>
      <c r="H159" s="47">
        <v>986</v>
      </c>
      <c r="I159" s="47"/>
      <c r="J159" s="47"/>
      <c r="K159" s="47"/>
    </row>
    <row r="160" spans="1:11" s="19" customFormat="1" ht="16.5">
      <c r="A160" s="27"/>
      <c r="B160" s="27"/>
      <c r="C160" s="27" t="s">
        <v>49</v>
      </c>
      <c r="D160" s="28" t="s">
        <v>50</v>
      </c>
      <c r="E160" s="29">
        <f t="shared" si="32"/>
        <v>22.923705722070846</v>
      </c>
      <c r="F160" s="47">
        <v>2202</v>
      </c>
      <c r="G160" s="30">
        <f t="shared" si="34"/>
        <v>504.78</v>
      </c>
      <c r="H160" s="47">
        <v>504.78</v>
      </c>
      <c r="I160" s="47"/>
      <c r="J160" s="56"/>
      <c r="K160" s="56"/>
    </row>
    <row r="161" spans="1:11" s="19" customFormat="1" ht="16.5">
      <c r="A161" s="27"/>
      <c r="B161" s="27"/>
      <c r="C161" s="27" t="s">
        <v>30</v>
      </c>
      <c r="D161" s="28" t="s">
        <v>31</v>
      </c>
      <c r="E161" s="29">
        <f t="shared" si="32"/>
        <v>56.83453237410072</v>
      </c>
      <c r="F161" s="47">
        <v>278</v>
      </c>
      <c r="G161" s="30">
        <f t="shared" si="34"/>
        <v>158</v>
      </c>
      <c r="H161" s="47">
        <v>158</v>
      </c>
      <c r="I161" s="47"/>
      <c r="J161" s="56"/>
      <c r="K161" s="56"/>
    </row>
    <row r="162" spans="1:11" s="19" customFormat="1" ht="33">
      <c r="A162" s="27"/>
      <c r="B162" s="27"/>
      <c r="C162" s="27" t="s">
        <v>151</v>
      </c>
      <c r="D162" s="28" t="s">
        <v>152</v>
      </c>
      <c r="E162" s="29">
        <f t="shared" si="32"/>
        <v>99.9969322539412</v>
      </c>
      <c r="F162" s="47">
        <v>11735</v>
      </c>
      <c r="G162" s="30">
        <f t="shared" si="34"/>
        <v>11734.64</v>
      </c>
      <c r="H162" s="47">
        <v>11734.64</v>
      </c>
      <c r="I162" s="47"/>
      <c r="J162" s="56"/>
      <c r="K162" s="56"/>
    </row>
    <row r="163" spans="1:11" s="19" customFormat="1" ht="16.5">
      <c r="A163" s="27"/>
      <c r="B163" s="27"/>
      <c r="C163" s="27" t="s">
        <v>134</v>
      </c>
      <c r="D163" s="28" t="s">
        <v>135</v>
      </c>
      <c r="E163" s="29">
        <v>0</v>
      </c>
      <c r="F163" s="47">
        <v>0</v>
      </c>
      <c r="G163" s="30">
        <v>0.19</v>
      </c>
      <c r="H163" s="47">
        <v>0.19</v>
      </c>
      <c r="I163" s="47"/>
      <c r="J163" s="56"/>
      <c r="K163" s="56"/>
    </row>
    <row r="164" spans="1:11" s="19" customFormat="1" ht="16.5">
      <c r="A164" s="53"/>
      <c r="B164" s="53">
        <v>80148</v>
      </c>
      <c r="C164" s="53"/>
      <c r="D164" s="54" t="s">
        <v>153</v>
      </c>
      <c r="E164" s="25">
        <f>G164/F164*100</f>
        <v>86.90837870484255</v>
      </c>
      <c r="F164" s="46">
        <f aca="true" t="shared" si="35" ref="F164:K164">F165</f>
        <v>726043</v>
      </c>
      <c r="G164" s="46">
        <f t="shared" si="35"/>
        <v>630992.2</v>
      </c>
      <c r="H164" s="46">
        <f t="shared" si="35"/>
        <v>630992.2</v>
      </c>
      <c r="I164" s="46">
        <f t="shared" si="35"/>
        <v>0</v>
      </c>
      <c r="J164" s="46">
        <f t="shared" si="35"/>
        <v>0</v>
      </c>
      <c r="K164" s="46">
        <f t="shared" si="35"/>
        <v>0</v>
      </c>
    </row>
    <row r="165" spans="1:11" s="19" customFormat="1" ht="21" customHeight="1">
      <c r="A165" s="27"/>
      <c r="B165" s="27"/>
      <c r="C165" s="27" t="s">
        <v>62</v>
      </c>
      <c r="D165" s="28" t="s">
        <v>25</v>
      </c>
      <c r="E165" s="29">
        <f>G165/F165*100</f>
        <v>86.90837870484255</v>
      </c>
      <c r="F165" s="47">
        <v>726043</v>
      </c>
      <c r="G165" s="47">
        <f>H165+J165</f>
        <v>630992.2</v>
      </c>
      <c r="H165" s="47">
        <f>'zał 8'!G91+'zał 8'!G78+'zał 8'!G58+'zał 8'!G46+'zał 8'!G33+'zał 8'!G11</f>
        <v>630992.2</v>
      </c>
      <c r="I165" s="47"/>
      <c r="J165" s="56"/>
      <c r="K165" s="56"/>
    </row>
    <row r="166" spans="1:11" s="19" customFormat="1" ht="19.5" customHeight="1">
      <c r="A166" s="34" t="s">
        <v>156</v>
      </c>
      <c r="B166" s="62"/>
      <c r="C166" s="34"/>
      <c r="D166" s="35" t="s">
        <v>157</v>
      </c>
      <c r="E166" s="17">
        <v>0</v>
      </c>
      <c r="F166" s="36">
        <v>0</v>
      </c>
      <c r="G166" s="36">
        <v>7.44</v>
      </c>
      <c r="H166" s="36">
        <v>7.44</v>
      </c>
      <c r="I166" s="36"/>
      <c r="J166" s="36"/>
      <c r="K166" s="36"/>
    </row>
    <row r="167" spans="1:11" s="19" customFormat="1" ht="19.5" customHeight="1">
      <c r="A167" s="37"/>
      <c r="B167" s="59" t="s">
        <v>159</v>
      </c>
      <c r="C167" s="37"/>
      <c r="D167" s="38" t="s">
        <v>160</v>
      </c>
      <c r="E167" s="25">
        <v>0</v>
      </c>
      <c r="F167" s="39">
        <v>0</v>
      </c>
      <c r="G167" s="39">
        <f>SUM(G168:G168)</f>
        <v>7.44</v>
      </c>
      <c r="H167" s="39">
        <f>SUM(H168:H168)</f>
        <v>7.44</v>
      </c>
      <c r="I167" s="39"/>
      <c r="J167" s="39"/>
      <c r="K167" s="39"/>
    </row>
    <row r="168" spans="1:11" s="19" customFormat="1" ht="19.5" customHeight="1">
      <c r="A168" s="37"/>
      <c r="B168" s="59"/>
      <c r="C168" s="40" t="s">
        <v>37</v>
      </c>
      <c r="D168" s="28" t="s">
        <v>50</v>
      </c>
      <c r="E168" s="29">
        <v>0</v>
      </c>
      <c r="F168" s="42">
        <v>0</v>
      </c>
      <c r="G168" s="30">
        <v>7.44</v>
      </c>
      <c r="H168" s="42">
        <v>7.44</v>
      </c>
      <c r="I168" s="39"/>
      <c r="J168" s="39"/>
      <c r="K168" s="39"/>
    </row>
    <row r="169" spans="1:11" s="19" customFormat="1" ht="16.5">
      <c r="A169" s="34">
        <v>852</v>
      </c>
      <c r="B169" s="34"/>
      <c r="C169" s="34"/>
      <c r="D169" s="35" t="s">
        <v>161</v>
      </c>
      <c r="E169" s="17">
        <f>G169/F169*100</f>
        <v>98.26059339659744</v>
      </c>
      <c r="F169" s="36">
        <f>SUM(F170+F176+F180+F183+F190+F195+F200+F174+F188+F185)</f>
        <v>8558791.24</v>
      </c>
      <c r="G169" s="36">
        <f>SUM(G170+G176+G180+G183+G190+G195+G200+G174+G185+G188)</f>
        <v>8409919.06</v>
      </c>
      <c r="H169" s="36">
        <f>SUM(H170+H176+H180+H183+H190+H195+H200+H174+H188+H185)</f>
        <v>8409919.06</v>
      </c>
      <c r="I169" s="36"/>
      <c r="J169" s="36"/>
      <c r="K169" s="36"/>
    </row>
    <row r="170" spans="1:11" s="19" customFormat="1" ht="16.5">
      <c r="A170" s="37"/>
      <c r="B170" s="37" t="s">
        <v>162</v>
      </c>
      <c r="C170" s="37"/>
      <c r="D170" s="38" t="s">
        <v>163</v>
      </c>
      <c r="E170" s="25">
        <f>G170/F170*100</f>
        <v>100.0492564504326</v>
      </c>
      <c r="F170" s="39">
        <f>SUM(F171:F173)</f>
        <v>455047</v>
      </c>
      <c r="G170" s="39">
        <f>SUM(G171:G173)</f>
        <v>455271.13999999996</v>
      </c>
      <c r="H170" s="39">
        <f>SUM(H171:H173)</f>
        <v>455271.13999999996</v>
      </c>
      <c r="I170" s="39"/>
      <c r="J170" s="39"/>
      <c r="K170" s="39"/>
    </row>
    <row r="171" spans="1:11" s="19" customFormat="1" ht="16.5">
      <c r="A171" s="37"/>
      <c r="B171" s="37"/>
      <c r="C171" s="40" t="s">
        <v>37</v>
      </c>
      <c r="D171" s="41" t="s">
        <v>50</v>
      </c>
      <c r="E171" s="29">
        <v>0</v>
      </c>
      <c r="F171" s="42">
        <v>0</v>
      </c>
      <c r="G171" s="30">
        <v>1.56</v>
      </c>
      <c r="H171" s="42">
        <v>1.56</v>
      </c>
      <c r="I171" s="39"/>
      <c r="J171" s="39"/>
      <c r="K171" s="39"/>
    </row>
    <row r="172" spans="1:11" s="19" customFormat="1" ht="33">
      <c r="A172" s="37"/>
      <c r="B172" s="37"/>
      <c r="C172" s="40" t="s">
        <v>58</v>
      </c>
      <c r="D172" s="32" t="s">
        <v>59</v>
      </c>
      <c r="E172" s="29">
        <f>G172/F172*100</f>
        <v>99.99786615448514</v>
      </c>
      <c r="F172" s="42">
        <v>455047</v>
      </c>
      <c r="G172" s="30">
        <f>H172+J172</f>
        <v>455037.29</v>
      </c>
      <c r="H172" s="42">
        <v>455037.29</v>
      </c>
      <c r="I172" s="42"/>
      <c r="J172" s="39"/>
      <c r="K172" s="39"/>
    </row>
    <row r="173" spans="1:11" s="19" customFormat="1" ht="33">
      <c r="A173" s="37"/>
      <c r="B173" s="37"/>
      <c r="C173" s="40" t="s">
        <v>164</v>
      </c>
      <c r="D173" s="28" t="s">
        <v>165</v>
      </c>
      <c r="E173" s="29">
        <v>0</v>
      </c>
      <c r="F173" s="42">
        <v>0</v>
      </c>
      <c r="G173" s="30">
        <v>232.29</v>
      </c>
      <c r="H173" s="42">
        <v>232.29</v>
      </c>
      <c r="I173" s="39"/>
      <c r="J173" s="39"/>
      <c r="K173" s="39"/>
    </row>
    <row r="174" spans="1:11" s="19" customFormat="1" ht="16.5">
      <c r="A174" s="37"/>
      <c r="B174" s="37" t="s">
        <v>167</v>
      </c>
      <c r="C174" s="40"/>
      <c r="D174" s="54" t="s">
        <v>168</v>
      </c>
      <c r="E174" s="25">
        <f>G174/F174*100</f>
        <v>100</v>
      </c>
      <c r="F174" s="39">
        <f aca="true" t="shared" si="36" ref="F174:K174">F175</f>
        <v>40559</v>
      </c>
      <c r="G174" s="39">
        <f t="shared" si="36"/>
        <v>40559</v>
      </c>
      <c r="H174" s="39">
        <f t="shared" si="36"/>
        <v>40559</v>
      </c>
      <c r="I174" s="39">
        <f t="shared" si="36"/>
        <v>0</v>
      </c>
      <c r="J174" s="39">
        <f t="shared" si="36"/>
        <v>0</v>
      </c>
      <c r="K174" s="39">
        <f t="shared" si="36"/>
        <v>0</v>
      </c>
    </row>
    <row r="175" spans="1:11" s="19" customFormat="1" ht="16.5">
      <c r="A175" s="37"/>
      <c r="B175" s="37"/>
      <c r="C175" s="40" t="s">
        <v>127</v>
      </c>
      <c r="D175" s="28" t="s">
        <v>138</v>
      </c>
      <c r="E175" s="29">
        <f>G175/F175*100</f>
        <v>100</v>
      </c>
      <c r="F175" s="42">
        <v>40559</v>
      </c>
      <c r="G175" s="30">
        <f>H175+J175</f>
        <v>40559</v>
      </c>
      <c r="H175" s="42">
        <v>40559</v>
      </c>
      <c r="I175" s="39"/>
      <c r="J175" s="39"/>
      <c r="K175" s="39"/>
    </row>
    <row r="176" spans="1:11" s="19" customFormat="1" ht="31.5" customHeight="1">
      <c r="A176" s="53"/>
      <c r="B176" s="53">
        <v>85212</v>
      </c>
      <c r="C176" s="53"/>
      <c r="D176" s="54" t="s">
        <v>169</v>
      </c>
      <c r="E176" s="25">
        <f>G176/F176*100</f>
        <v>99.14584663235458</v>
      </c>
      <c r="F176" s="46">
        <f aca="true" t="shared" si="37" ref="F176:K176">SUM(F177:F179)</f>
        <v>5401400</v>
      </c>
      <c r="G176" s="46">
        <f t="shared" si="37"/>
        <v>5355263.76</v>
      </c>
      <c r="H176" s="46">
        <f t="shared" si="37"/>
        <v>5355263.76</v>
      </c>
      <c r="I176" s="46">
        <f t="shared" si="37"/>
        <v>0</v>
      </c>
      <c r="J176" s="46">
        <f t="shared" si="37"/>
        <v>0</v>
      </c>
      <c r="K176" s="46">
        <f t="shared" si="37"/>
        <v>0</v>
      </c>
    </row>
    <row r="177" spans="1:11" s="19" customFormat="1" ht="16.5">
      <c r="A177" s="53"/>
      <c r="B177" s="53"/>
      <c r="C177" s="27" t="s">
        <v>37</v>
      </c>
      <c r="D177" s="28" t="s">
        <v>50</v>
      </c>
      <c r="E177" s="29">
        <v>0</v>
      </c>
      <c r="F177" s="47">
        <v>0</v>
      </c>
      <c r="G177" s="30">
        <v>0.69</v>
      </c>
      <c r="H177" s="47">
        <v>0.69</v>
      </c>
      <c r="I177" s="46"/>
      <c r="J177" s="46"/>
      <c r="K177" s="46"/>
    </row>
    <row r="178" spans="1:11" s="19" customFormat="1" ht="33">
      <c r="A178" s="53"/>
      <c r="B178" s="53"/>
      <c r="C178" s="27" t="s">
        <v>58</v>
      </c>
      <c r="D178" s="32" t="s">
        <v>19</v>
      </c>
      <c r="E178" s="29">
        <f>G178/F178*100</f>
        <v>99.06774409891345</v>
      </c>
      <c r="F178" s="47">
        <v>5338000</v>
      </c>
      <c r="G178" s="30">
        <f>H178+J178</f>
        <v>5288236.18</v>
      </c>
      <c r="H178" s="47">
        <v>5288236.18</v>
      </c>
      <c r="I178" s="46"/>
      <c r="J178" s="46"/>
      <c r="K178" s="46"/>
    </row>
    <row r="179" spans="1:11" s="19" customFormat="1" ht="33">
      <c r="A179" s="53"/>
      <c r="B179" s="27"/>
      <c r="C179" s="27">
        <v>2360</v>
      </c>
      <c r="D179" s="28" t="s">
        <v>165</v>
      </c>
      <c r="E179" s="29">
        <f>G179/F179*100</f>
        <v>105.72064668769715</v>
      </c>
      <c r="F179" s="47">
        <v>63400</v>
      </c>
      <c r="G179" s="30">
        <f>H179+J179</f>
        <v>67026.89</v>
      </c>
      <c r="H179" s="47">
        <v>67026.89</v>
      </c>
      <c r="I179" s="47"/>
      <c r="J179" s="56"/>
      <c r="K179" s="56"/>
    </row>
    <row r="180" spans="1:12" s="66" customFormat="1" ht="75">
      <c r="A180" s="44"/>
      <c r="B180" s="44">
        <v>85213</v>
      </c>
      <c r="C180" s="44"/>
      <c r="D180" s="54" t="s">
        <v>170</v>
      </c>
      <c r="E180" s="25">
        <f>G180/F180*100</f>
        <v>97.77315282791817</v>
      </c>
      <c r="F180" s="77">
        <f aca="true" t="shared" si="38" ref="F180:K180">F182+F181</f>
        <v>83100</v>
      </c>
      <c r="G180" s="77">
        <f t="shared" si="38"/>
        <v>81249.48999999999</v>
      </c>
      <c r="H180" s="77">
        <f t="shared" si="38"/>
        <v>81249.48999999999</v>
      </c>
      <c r="I180" s="77">
        <f t="shared" si="38"/>
        <v>0</v>
      </c>
      <c r="J180" s="77">
        <f t="shared" si="38"/>
        <v>0</v>
      </c>
      <c r="K180" s="77">
        <f t="shared" si="38"/>
        <v>0</v>
      </c>
      <c r="L180" s="19"/>
    </row>
    <row r="181" spans="1:12" s="66" customFormat="1" ht="33">
      <c r="A181" s="44"/>
      <c r="B181" s="44"/>
      <c r="C181" s="27" t="s">
        <v>58</v>
      </c>
      <c r="D181" s="32" t="s">
        <v>19</v>
      </c>
      <c r="E181" s="29">
        <f>G181/F181*100</f>
        <v>98.21945337620579</v>
      </c>
      <c r="F181" s="47">
        <v>31100</v>
      </c>
      <c r="G181" s="47">
        <f>H181+J181</f>
        <v>30546.25</v>
      </c>
      <c r="H181" s="47">
        <v>30546.25</v>
      </c>
      <c r="I181" s="77"/>
      <c r="J181" s="77"/>
      <c r="K181" s="77"/>
      <c r="L181" s="19"/>
    </row>
    <row r="182" spans="1:11" s="19" customFormat="1" ht="16.5">
      <c r="A182" s="53"/>
      <c r="B182" s="27"/>
      <c r="C182" s="27">
        <v>2030</v>
      </c>
      <c r="D182" s="28" t="s">
        <v>128</v>
      </c>
      <c r="E182" s="29">
        <f>G182/F182*100</f>
        <v>97.50623076923077</v>
      </c>
      <c r="F182" s="47">
        <v>52000</v>
      </c>
      <c r="G182" s="47">
        <f>H182+J182</f>
        <v>50703.24</v>
      </c>
      <c r="H182" s="47">
        <v>50703.24</v>
      </c>
      <c r="I182" s="47"/>
      <c r="J182" s="56"/>
      <c r="K182" s="56"/>
    </row>
    <row r="183" spans="1:11" s="19" customFormat="1" ht="16.5">
      <c r="A183" s="53"/>
      <c r="B183" s="53">
        <v>85214</v>
      </c>
      <c r="C183" s="53"/>
      <c r="D183" s="54" t="s">
        <v>171</v>
      </c>
      <c r="E183" s="25">
        <v>91.8</v>
      </c>
      <c r="F183" s="46">
        <v>465000</v>
      </c>
      <c r="G183" s="46">
        <v>457564.6</v>
      </c>
      <c r="H183" s="46">
        <v>457564.6</v>
      </c>
      <c r="I183" s="46"/>
      <c r="J183" s="46"/>
      <c r="K183" s="46"/>
    </row>
    <row r="184" spans="1:11" s="19" customFormat="1" ht="16.5">
      <c r="A184" s="53"/>
      <c r="B184" s="27"/>
      <c r="C184" s="27">
        <v>2030</v>
      </c>
      <c r="D184" s="28" t="s">
        <v>143</v>
      </c>
      <c r="E184" s="29">
        <f>G184/F184*100</f>
        <v>98.40098924731183</v>
      </c>
      <c r="F184" s="47">
        <v>465000</v>
      </c>
      <c r="G184" s="30">
        <f>H184+J184</f>
        <v>457564.6</v>
      </c>
      <c r="H184" s="47">
        <v>457564.6</v>
      </c>
      <c r="I184" s="47"/>
      <c r="J184" s="56"/>
      <c r="K184" s="56"/>
    </row>
    <row r="185" spans="1:11" s="19" customFormat="1" ht="16.5">
      <c r="A185" s="53"/>
      <c r="B185" s="68" t="s">
        <v>631</v>
      </c>
      <c r="C185" s="27"/>
      <c r="D185" s="71" t="s">
        <v>362</v>
      </c>
      <c r="E185" s="29"/>
      <c r="F185" s="72">
        <f>SUM(F187)</f>
        <v>18454.24</v>
      </c>
      <c r="G185" s="72">
        <f>SUM(G186:G187)</f>
        <v>9652.65</v>
      </c>
      <c r="H185" s="72">
        <f>SUM(H186:H187)</f>
        <v>9652.65</v>
      </c>
      <c r="I185" s="47"/>
      <c r="J185" s="56"/>
      <c r="K185" s="56"/>
    </row>
    <row r="186" spans="1:11" s="19" customFormat="1" ht="16.5">
      <c r="A186" s="53"/>
      <c r="B186" s="68"/>
      <c r="C186" s="27" t="s">
        <v>30</v>
      </c>
      <c r="D186" s="28" t="s">
        <v>31</v>
      </c>
      <c r="E186" s="29">
        <v>0</v>
      </c>
      <c r="F186" s="47">
        <v>0</v>
      </c>
      <c r="G186" s="47">
        <v>6898.2</v>
      </c>
      <c r="H186" s="47">
        <v>6898.2</v>
      </c>
      <c r="I186" s="47"/>
      <c r="J186" s="56"/>
      <c r="K186" s="56"/>
    </row>
    <row r="187" spans="1:11" s="19" customFormat="1" ht="33">
      <c r="A187" s="53"/>
      <c r="B187" s="68"/>
      <c r="C187" s="27" t="s">
        <v>58</v>
      </c>
      <c r="D187" s="32" t="s">
        <v>19</v>
      </c>
      <c r="E187" s="29">
        <v>8.5</v>
      </c>
      <c r="F187" s="47">
        <v>18454.24</v>
      </c>
      <c r="G187" s="47">
        <v>2754.45</v>
      </c>
      <c r="H187" s="47">
        <v>2754.45</v>
      </c>
      <c r="I187" s="47"/>
      <c r="J187" s="56"/>
      <c r="K187" s="56"/>
    </row>
    <row r="188" spans="1:11" s="19" customFormat="1" ht="16.5">
      <c r="A188" s="53"/>
      <c r="B188" s="68" t="s">
        <v>632</v>
      </c>
      <c r="C188" s="27"/>
      <c r="D188" s="69" t="s">
        <v>172</v>
      </c>
      <c r="E188" s="94">
        <v>68.4</v>
      </c>
      <c r="F188" s="72">
        <v>630995</v>
      </c>
      <c r="G188" s="72">
        <v>621867.26</v>
      </c>
      <c r="H188" s="72">
        <v>621867.26</v>
      </c>
      <c r="I188" s="47"/>
      <c r="J188" s="56"/>
      <c r="K188" s="56"/>
    </row>
    <row r="189" spans="1:11" s="19" customFormat="1" ht="16.5">
      <c r="A189" s="53"/>
      <c r="B189" s="68"/>
      <c r="C189" s="27" t="s">
        <v>127</v>
      </c>
      <c r="D189" s="28" t="s">
        <v>143</v>
      </c>
      <c r="E189" s="29">
        <v>68.4</v>
      </c>
      <c r="F189" s="47">
        <v>630995</v>
      </c>
      <c r="G189" s="47">
        <v>621867.26</v>
      </c>
      <c r="H189" s="47">
        <v>621867.26</v>
      </c>
      <c r="I189" s="47"/>
      <c r="J189" s="56"/>
      <c r="K189" s="56"/>
    </row>
    <row r="190" spans="1:11" s="19" customFormat="1" ht="16.5">
      <c r="A190" s="53"/>
      <c r="B190" s="53">
        <v>85219</v>
      </c>
      <c r="C190" s="53"/>
      <c r="D190" s="54" t="s">
        <v>173</v>
      </c>
      <c r="E190" s="25">
        <f aca="true" t="shared" si="39" ref="E190:E198">G190/F190*100</f>
        <v>99.64340490993511</v>
      </c>
      <c r="F190" s="46">
        <f aca="true" t="shared" si="40" ref="F190:K190">SUM(F191:F194)</f>
        <v>391329</v>
      </c>
      <c r="G190" s="46">
        <f t="shared" si="40"/>
        <v>389933.54</v>
      </c>
      <c r="H190" s="46">
        <f t="shared" si="40"/>
        <v>389933.54</v>
      </c>
      <c r="I190" s="46">
        <f t="shared" si="40"/>
        <v>0</v>
      </c>
      <c r="J190" s="46">
        <f t="shared" si="40"/>
        <v>0</v>
      </c>
      <c r="K190" s="46">
        <f t="shared" si="40"/>
        <v>0</v>
      </c>
    </row>
    <row r="191" spans="1:11" s="19" customFormat="1" ht="33">
      <c r="A191" s="53"/>
      <c r="B191" s="53"/>
      <c r="C191" s="27" t="s">
        <v>17</v>
      </c>
      <c r="D191" s="28" t="s">
        <v>142</v>
      </c>
      <c r="E191" s="29">
        <f t="shared" si="39"/>
        <v>129.0851111111111</v>
      </c>
      <c r="F191" s="47">
        <v>18000</v>
      </c>
      <c r="G191" s="47">
        <f>H191+J191</f>
        <v>23235.32</v>
      </c>
      <c r="H191" s="47">
        <v>23235.32</v>
      </c>
      <c r="I191" s="47"/>
      <c r="J191" s="46"/>
      <c r="K191" s="46"/>
    </row>
    <row r="192" spans="1:11" s="19" customFormat="1" ht="16.5">
      <c r="A192" s="53"/>
      <c r="B192" s="53"/>
      <c r="C192" s="27" t="s">
        <v>37</v>
      </c>
      <c r="D192" s="32" t="s">
        <v>50</v>
      </c>
      <c r="E192" s="29">
        <f t="shared" si="39"/>
        <v>43.482727272727274</v>
      </c>
      <c r="F192" s="47">
        <v>4400</v>
      </c>
      <c r="G192" s="47">
        <f>H192+J192</f>
        <v>1913.24</v>
      </c>
      <c r="H192" s="47">
        <v>1913.24</v>
      </c>
      <c r="I192" s="47"/>
      <c r="J192" s="46"/>
      <c r="K192" s="46"/>
    </row>
    <row r="193" spans="1:11" s="19" customFormat="1" ht="16.5">
      <c r="A193" s="53"/>
      <c r="B193" s="53"/>
      <c r="C193" s="27" t="s">
        <v>30</v>
      </c>
      <c r="D193" s="28" t="s">
        <v>31</v>
      </c>
      <c r="E193" s="29">
        <f t="shared" si="39"/>
        <v>64.99983108108107</v>
      </c>
      <c r="F193" s="47">
        <v>11840</v>
      </c>
      <c r="G193" s="47">
        <f>H193+J193</f>
        <v>7695.98</v>
      </c>
      <c r="H193" s="47">
        <v>7695.98</v>
      </c>
      <c r="I193" s="47"/>
      <c r="J193" s="46"/>
      <c r="K193" s="46"/>
    </row>
    <row r="194" spans="1:11" s="19" customFormat="1" ht="16.5">
      <c r="A194" s="27"/>
      <c r="B194" s="27"/>
      <c r="C194" s="27">
        <v>2030</v>
      </c>
      <c r="D194" s="28" t="s">
        <v>143</v>
      </c>
      <c r="E194" s="29">
        <f t="shared" si="39"/>
        <v>100</v>
      </c>
      <c r="F194" s="47">
        <v>357089</v>
      </c>
      <c r="G194" s="47">
        <f>H194+J194</f>
        <v>357089</v>
      </c>
      <c r="H194" s="47">
        <v>357089</v>
      </c>
      <c r="I194" s="47"/>
      <c r="J194" s="56"/>
      <c r="K194" s="56"/>
    </row>
    <row r="195" spans="1:11" s="19" customFormat="1" ht="19.5" customHeight="1">
      <c r="A195" s="53"/>
      <c r="B195" s="22" t="s">
        <v>174</v>
      </c>
      <c r="C195" s="53"/>
      <c r="D195" s="54" t="s">
        <v>175</v>
      </c>
      <c r="E195" s="25">
        <f t="shared" si="39"/>
        <v>73.17486008506827</v>
      </c>
      <c r="F195" s="46">
        <f aca="true" t="shared" si="41" ref="F195:K195">SUM(F196:F199)</f>
        <v>268020</v>
      </c>
      <c r="G195" s="46">
        <f t="shared" si="41"/>
        <v>196123.25999999998</v>
      </c>
      <c r="H195" s="46">
        <f t="shared" si="41"/>
        <v>196123.25999999998</v>
      </c>
      <c r="I195" s="46">
        <f t="shared" si="41"/>
        <v>0</v>
      </c>
      <c r="J195" s="46">
        <f t="shared" si="41"/>
        <v>0</v>
      </c>
      <c r="K195" s="46">
        <f t="shared" si="41"/>
        <v>0</v>
      </c>
    </row>
    <row r="196" spans="1:11" s="19" customFormat="1" ht="19.5" customHeight="1">
      <c r="A196" s="53"/>
      <c r="B196" s="22"/>
      <c r="C196" s="27" t="s">
        <v>24</v>
      </c>
      <c r="D196" s="28" t="s">
        <v>25</v>
      </c>
      <c r="E196" s="29">
        <f t="shared" si="39"/>
        <v>66.76306</v>
      </c>
      <c r="F196" s="47">
        <v>150000</v>
      </c>
      <c r="G196" s="47">
        <f>H196+J196</f>
        <v>100144.59</v>
      </c>
      <c r="H196" s="47">
        <v>100144.59</v>
      </c>
      <c r="I196" s="47"/>
      <c r="J196" s="46"/>
      <c r="K196" s="46"/>
    </row>
    <row r="197" spans="1:11" s="19" customFormat="1" ht="19.5" customHeight="1">
      <c r="A197" s="53"/>
      <c r="B197" s="22"/>
      <c r="C197" s="27" t="s">
        <v>30</v>
      </c>
      <c r="D197" s="28" t="s">
        <v>31</v>
      </c>
      <c r="E197" s="29">
        <f t="shared" si="39"/>
        <v>37.22212837837838</v>
      </c>
      <c r="F197" s="47">
        <v>35520</v>
      </c>
      <c r="G197" s="47">
        <f>H197+J197</f>
        <v>13221.3</v>
      </c>
      <c r="H197" s="47">
        <v>13221.3</v>
      </c>
      <c r="I197" s="47"/>
      <c r="J197" s="46"/>
      <c r="K197" s="46"/>
    </row>
    <row r="198" spans="1:11" s="19" customFormat="1" ht="39.75" customHeight="1">
      <c r="A198" s="53"/>
      <c r="B198" s="22"/>
      <c r="C198" s="27" t="s">
        <v>58</v>
      </c>
      <c r="D198" s="32" t="s">
        <v>19</v>
      </c>
      <c r="E198" s="29">
        <f t="shared" si="39"/>
        <v>99.99882424242425</v>
      </c>
      <c r="F198" s="47">
        <v>82500</v>
      </c>
      <c r="G198" s="47">
        <f>H198+J198</f>
        <v>82499.03</v>
      </c>
      <c r="H198" s="47">
        <v>82499.03</v>
      </c>
      <c r="I198" s="47"/>
      <c r="J198" s="46"/>
      <c r="K198" s="46"/>
    </row>
    <row r="199" spans="1:11" s="19" customFormat="1" ht="33">
      <c r="A199" s="53"/>
      <c r="B199" s="22"/>
      <c r="C199" s="27" t="s">
        <v>164</v>
      </c>
      <c r="D199" s="28" t="s">
        <v>165</v>
      </c>
      <c r="E199" s="29">
        <v>0</v>
      </c>
      <c r="F199" s="47">
        <v>0</v>
      </c>
      <c r="G199" s="47">
        <f>H199+J199</f>
        <v>258.34</v>
      </c>
      <c r="H199" s="47">
        <v>258.34</v>
      </c>
      <c r="I199" s="47"/>
      <c r="J199" s="46"/>
      <c r="K199" s="46"/>
    </row>
    <row r="200" spans="1:11" s="19" customFormat="1" ht="16.5">
      <c r="A200" s="27"/>
      <c r="B200" s="53" t="s">
        <v>176</v>
      </c>
      <c r="C200" s="27"/>
      <c r="D200" s="54" t="s">
        <v>16</v>
      </c>
      <c r="E200" s="25">
        <f>G200/F200*100</f>
        <v>99.69528144944569</v>
      </c>
      <c r="F200" s="46">
        <f>SUM(F202:F203)</f>
        <v>804887</v>
      </c>
      <c r="G200" s="46">
        <f>SUM(G201:G203)</f>
        <v>802434.36</v>
      </c>
      <c r="H200" s="46">
        <f>SUM(H201:H203)</f>
        <v>802434.36</v>
      </c>
      <c r="I200" s="46">
        <f>SUM(I203:I203)</f>
        <v>0</v>
      </c>
      <c r="J200" s="46">
        <f>SUM(J203:J203)</f>
        <v>0</v>
      </c>
      <c r="K200" s="46">
        <f>SUM(K203:K203)</f>
        <v>0</v>
      </c>
    </row>
    <row r="201" spans="1:11" s="19" customFormat="1" ht="16.5">
      <c r="A201" s="27"/>
      <c r="B201" s="53"/>
      <c r="C201" s="27" t="s">
        <v>30</v>
      </c>
      <c r="D201" s="28" t="s">
        <v>31</v>
      </c>
      <c r="E201" s="74">
        <v>0</v>
      </c>
      <c r="F201" s="86">
        <v>0</v>
      </c>
      <c r="G201" s="86">
        <v>871.81</v>
      </c>
      <c r="H201" s="86">
        <v>871.81</v>
      </c>
      <c r="I201" s="46"/>
      <c r="J201" s="46"/>
      <c r="K201" s="46"/>
    </row>
    <row r="202" spans="1:11" s="19" customFormat="1" ht="33">
      <c r="A202" s="27"/>
      <c r="B202" s="53"/>
      <c r="C202" s="27" t="s">
        <v>58</v>
      </c>
      <c r="D202" s="32" t="s">
        <v>19</v>
      </c>
      <c r="E202" s="29">
        <f aca="true" t="shared" si="42" ref="E202:E210">G202/F202*100</f>
        <v>97.89441182617948</v>
      </c>
      <c r="F202" s="47">
        <v>157887</v>
      </c>
      <c r="G202" s="47">
        <f>H202+J202</f>
        <v>154562.55</v>
      </c>
      <c r="H202" s="47">
        <v>154562.55</v>
      </c>
      <c r="I202" s="46"/>
      <c r="J202" s="46"/>
      <c r="K202" s="46"/>
    </row>
    <row r="203" spans="1:11" s="19" customFormat="1" ht="16.5">
      <c r="A203" s="27"/>
      <c r="B203" s="53"/>
      <c r="C203" s="27" t="s">
        <v>127</v>
      </c>
      <c r="D203" s="28" t="s">
        <v>143</v>
      </c>
      <c r="E203" s="29">
        <f t="shared" si="42"/>
        <v>100</v>
      </c>
      <c r="F203" s="47">
        <v>647000</v>
      </c>
      <c r="G203" s="47">
        <f>H203+J203</f>
        <v>647000</v>
      </c>
      <c r="H203" s="47">
        <v>647000</v>
      </c>
      <c r="I203" s="47"/>
      <c r="J203" s="55"/>
      <c r="K203" s="55"/>
    </row>
    <row r="204" spans="1:11" s="19" customFormat="1" ht="16.5">
      <c r="A204" s="34" t="s">
        <v>177</v>
      </c>
      <c r="B204" s="34"/>
      <c r="C204" s="78"/>
      <c r="D204" s="35" t="s">
        <v>178</v>
      </c>
      <c r="E204" s="17">
        <f t="shared" si="42"/>
        <v>99.73272168315881</v>
      </c>
      <c r="F204" s="36">
        <f>SUM(F208+F205)</f>
        <v>208180</v>
      </c>
      <c r="G204" s="36">
        <f>SUM(G205+G208)</f>
        <v>207623.58000000002</v>
      </c>
      <c r="H204" s="36">
        <f>SUM(H208+H205)</f>
        <v>207623.58000000002</v>
      </c>
      <c r="I204" s="36">
        <f>SUM(I208)</f>
        <v>130923.8</v>
      </c>
      <c r="J204" s="36">
        <f>SUM(J208)</f>
        <v>0</v>
      </c>
      <c r="K204" s="36">
        <f>SUM(K208)</f>
        <v>0</v>
      </c>
    </row>
    <row r="205" spans="1:11" s="19" customFormat="1" ht="16.5">
      <c r="A205" s="37"/>
      <c r="B205" s="141" t="s">
        <v>633</v>
      </c>
      <c r="C205" s="40"/>
      <c r="D205" s="38" t="s">
        <v>614</v>
      </c>
      <c r="E205" s="50">
        <f t="shared" si="42"/>
        <v>101.77783970276009</v>
      </c>
      <c r="F205" s="39">
        <f>SUM(F206:F207)</f>
        <v>75360</v>
      </c>
      <c r="G205" s="39">
        <f>SUM(G206:G207)</f>
        <v>76699.78</v>
      </c>
      <c r="H205" s="39">
        <f>SUM(H206:H207)</f>
        <v>76699.78</v>
      </c>
      <c r="I205" s="39"/>
      <c r="J205" s="39"/>
      <c r="K205" s="39"/>
    </row>
    <row r="206" spans="1:11" s="19" customFormat="1" ht="16.5">
      <c r="A206" s="37"/>
      <c r="B206" s="141"/>
      <c r="C206" s="40" t="s">
        <v>24</v>
      </c>
      <c r="D206" s="28" t="s">
        <v>25</v>
      </c>
      <c r="E206" s="81">
        <f t="shared" si="42"/>
        <v>101.79031187790312</v>
      </c>
      <c r="F206" s="75">
        <v>75350</v>
      </c>
      <c r="G206" s="75">
        <v>76699</v>
      </c>
      <c r="H206" s="75">
        <v>76699</v>
      </c>
      <c r="I206" s="39"/>
      <c r="J206" s="39"/>
      <c r="K206" s="39"/>
    </row>
    <row r="207" spans="1:11" s="19" customFormat="1" ht="16.5">
      <c r="A207" s="37"/>
      <c r="B207" s="141"/>
      <c r="C207" s="40" t="s">
        <v>37</v>
      </c>
      <c r="D207" s="32" t="s">
        <v>50</v>
      </c>
      <c r="E207" s="81">
        <f t="shared" si="42"/>
        <v>7.8</v>
      </c>
      <c r="F207" s="75">
        <v>10</v>
      </c>
      <c r="G207" s="75">
        <v>0.78</v>
      </c>
      <c r="H207" s="75">
        <v>0.78</v>
      </c>
      <c r="I207" s="39"/>
      <c r="J207" s="39"/>
      <c r="K207" s="39"/>
    </row>
    <row r="208" spans="1:11" s="19" customFormat="1" ht="16.5">
      <c r="A208" s="37"/>
      <c r="B208" s="37" t="s">
        <v>179</v>
      </c>
      <c r="C208" s="40"/>
      <c r="D208" s="38" t="s">
        <v>16</v>
      </c>
      <c r="E208" s="50">
        <f t="shared" si="42"/>
        <v>98.57235356121066</v>
      </c>
      <c r="F208" s="39">
        <f aca="true" t="shared" si="43" ref="F208:K208">SUM(F209:F210)</f>
        <v>132820</v>
      </c>
      <c r="G208" s="39">
        <f t="shared" si="43"/>
        <v>130923.8</v>
      </c>
      <c r="H208" s="39">
        <f>SUM(H209:H210)</f>
        <v>130923.8</v>
      </c>
      <c r="I208" s="39">
        <f t="shared" si="43"/>
        <v>130923.8</v>
      </c>
      <c r="J208" s="39">
        <f t="shared" si="43"/>
        <v>0</v>
      </c>
      <c r="K208" s="39">
        <f t="shared" si="43"/>
        <v>0</v>
      </c>
    </row>
    <row r="209" spans="1:11" s="19" customFormat="1" ht="49.5">
      <c r="A209" s="37"/>
      <c r="B209" s="37"/>
      <c r="C209" s="40" t="s">
        <v>154</v>
      </c>
      <c r="D209" s="28" t="s">
        <v>33</v>
      </c>
      <c r="E209" s="29">
        <f t="shared" si="42"/>
        <v>99.06001442076591</v>
      </c>
      <c r="F209" s="42">
        <v>124820</v>
      </c>
      <c r="G209" s="30">
        <v>123646.71</v>
      </c>
      <c r="H209" s="47">
        <v>123646.71</v>
      </c>
      <c r="I209" s="47">
        <v>123646.71</v>
      </c>
      <c r="J209" s="79"/>
      <c r="K209" s="79"/>
    </row>
    <row r="210" spans="1:11" s="19" customFormat="1" ht="49.5">
      <c r="A210" s="37"/>
      <c r="B210" s="37"/>
      <c r="C210" s="40" t="s">
        <v>155</v>
      </c>
      <c r="D210" s="28" t="s">
        <v>33</v>
      </c>
      <c r="E210" s="29">
        <f t="shared" si="42"/>
        <v>90.96362500000001</v>
      </c>
      <c r="F210" s="42">
        <v>8000</v>
      </c>
      <c r="G210" s="30">
        <v>7277.09</v>
      </c>
      <c r="H210" s="47">
        <v>7277.09</v>
      </c>
      <c r="I210" s="47">
        <v>7277.09</v>
      </c>
      <c r="J210" s="79"/>
      <c r="K210" s="79"/>
    </row>
    <row r="211" spans="1:11" s="19" customFormat="1" ht="16.5">
      <c r="A211" s="34" t="s">
        <v>180</v>
      </c>
      <c r="B211" s="34"/>
      <c r="C211" s="78"/>
      <c r="D211" s="35" t="s">
        <v>181</v>
      </c>
      <c r="E211" s="17">
        <v>100</v>
      </c>
      <c r="F211" s="36">
        <f aca="true" t="shared" si="44" ref="F211:K211">SUM(F212)</f>
        <v>223748</v>
      </c>
      <c r="G211" s="36">
        <f t="shared" si="44"/>
        <v>166951.74</v>
      </c>
      <c r="H211" s="36">
        <f t="shared" si="44"/>
        <v>166951.74</v>
      </c>
      <c r="I211" s="36">
        <f t="shared" si="44"/>
        <v>0</v>
      </c>
      <c r="J211" s="36">
        <f t="shared" si="44"/>
        <v>0</v>
      </c>
      <c r="K211" s="36">
        <f t="shared" si="44"/>
        <v>0</v>
      </c>
    </row>
    <row r="212" spans="1:11" s="19" customFormat="1" ht="16.5">
      <c r="A212" s="40"/>
      <c r="B212" s="37" t="s">
        <v>182</v>
      </c>
      <c r="C212" s="40"/>
      <c r="D212" s="38" t="s">
        <v>183</v>
      </c>
      <c r="E212" s="25">
        <v>100</v>
      </c>
      <c r="F212" s="39">
        <f>SUM(F213:F214)</f>
        <v>223748</v>
      </c>
      <c r="G212" s="39">
        <f>SUM(G213:G214)</f>
        <v>166951.74</v>
      </c>
      <c r="H212" s="39">
        <f>SUM(H213:H214)</f>
        <v>166951.74</v>
      </c>
      <c r="I212" s="39">
        <f>I213</f>
        <v>0</v>
      </c>
      <c r="J212" s="39">
        <f>J213</f>
        <v>0</v>
      </c>
      <c r="K212" s="39">
        <f>K213</f>
        <v>0</v>
      </c>
    </row>
    <row r="213" spans="1:11" s="19" customFormat="1" ht="16.5">
      <c r="A213" s="40"/>
      <c r="B213" s="37"/>
      <c r="C213" s="40" t="s">
        <v>127</v>
      </c>
      <c r="D213" s="28" t="s">
        <v>143</v>
      </c>
      <c r="E213" s="29">
        <f>G213/F213*100</f>
        <v>72.83279316283199</v>
      </c>
      <c r="F213" s="42">
        <v>186978</v>
      </c>
      <c r="G213" s="47">
        <f>H213+J213</f>
        <v>136181.3</v>
      </c>
      <c r="H213" s="47">
        <v>136181.3</v>
      </c>
      <c r="I213" s="47"/>
      <c r="J213" s="79"/>
      <c r="K213" s="79"/>
    </row>
    <row r="214" spans="1:11" s="19" customFormat="1" ht="33">
      <c r="A214" s="40"/>
      <c r="B214" s="37"/>
      <c r="C214" s="40" t="s">
        <v>676</v>
      </c>
      <c r="D214" s="28" t="s">
        <v>677</v>
      </c>
      <c r="E214" s="29">
        <f>G214/F214*100</f>
        <v>83.68354636932281</v>
      </c>
      <c r="F214" s="42">
        <v>36770</v>
      </c>
      <c r="G214" s="47">
        <v>30770.44</v>
      </c>
      <c r="H214" s="47">
        <v>30770.44</v>
      </c>
      <c r="I214" s="47"/>
      <c r="J214" s="79"/>
      <c r="K214" s="79"/>
    </row>
    <row r="215" spans="1:11" s="19" customFormat="1" ht="16.5">
      <c r="A215" s="34">
        <v>900</v>
      </c>
      <c r="B215" s="34"/>
      <c r="C215" s="34"/>
      <c r="D215" s="35" t="s">
        <v>184</v>
      </c>
      <c r="E215" s="17">
        <f>G215/F215*100</f>
        <v>65.8566365753033</v>
      </c>
      <c r="F215" s="36">
        <f>SUM(F226+F229+F235+F220+F224)</f>
        <v>612025</v>
      </c>
      <c r="G215" s="36">
        <f>SUM(G226+G229+G235+G220+G224+G218+G216)</f>
        <v>403059.08</v>
      </c>
      <c r="H215" s="36">
        <f>SUM(H226+H229+H235+H220+H224+H218+H216)</f>
        <v>153080.93</v>
      </c>
      <c r="I215" s="36">
        <f>SUM(I229)</f>
        <v>6221.15</v>
      </c>
      <c r="J215" s="36">
        <f>SUM(J220+J226)</f>
        <v>249978.15</v>
      </c>
      <c r="K215" s="36">
        <f>SUM(K220+K226)</f>
        <v>249598.15</v>
      </c>
    </row>
    <row r="216" spans="1:11" s="19" customFormat="1" ht="16.5">
      <c r="A216" s="825"/>
      <c r="B216" s="825" t="s">
        <v>690</v>
      </c>
      <c r="C216" s="825"/>
      <c r="D216" s="752" t="s">
        <v>370</v>
      </c>
      <c r="E216" s="826">
        <v>0</v>
      </c>
      <c r="F216" s="750">
        <v>0</v>
      </c>
      <c r="G216" s="750">
        <v>1072.27</v>
      </c>
      <c r="H216" s="750">
        <v>1072.27</v>
      </c>
      <c r="I216" s="750"/>
      <c r="J216" s="750"/>
      <c r="K216" s="750"/>
    </row>
    <row r="217" spans="1:11" s="19" customFormat="1" ht="16.5">
      <c r="A217" s="825"/>
      <c r="B217" s="825"/>
      <c r="C217" s="827" t="s">
        <v>88</v>
      </c>
      <c r="D217" s="28" t="s">
        <v>107</v>
      </c>
      <c r="E217" s="826">
        <v>0</v>
      </c>
      <c r="F217" s="755">
        <v>0</v>
      </c>
      <c r="G217" s="755">
        <v>1072.27</v>
      </c>
      <c r="H217" s="755">
        <v>1072.27</v>
      </c>
      <c r="I217" s="750"/>
      <c r="J217" s="750"/>
      <c r="K217" s="750"/>
    </row>
    <row r="218" spans="1:11" s="19" customFormat="1" ht="16.5">
      <c r="A218" s="37"/>
      <c r="B218" s="37" t="s">
        <v>185</v>
      </c>
      <c r="C218" s="37"/>
      <c r="D218" s="38" t="s">
        <v>186</v>
      </c>
      <c r="E218" s="826">
        <v>0</v>
      </c>
      <c r="F218" s="39">
        <v>0</v>
      </c>
      <c r="G218" s="39">
        <f>SUM(G219:G219)</f>
        <v>4400</v>
      </c>
      <c r="H218" s="39">
        <f>SUM(H219:H219)</f>
        <v>4400</v>
      </c>
      <c r="I218" s="39">
        <f>SUM(I219:I219)</f>
        <v>0</v>
      </c>
      <c r="J218" s="39">
        <f>SUM(J219:J219)</f>
        <v>0</v>
      </c>
      <c r="K218" s="39">
        <f>SUM(K219:K219)</f>
        <v>0</v>
      </c>
    </row>
    <row r="219" spans="1:11" s="19" customFormat="1" ht="16.5">
      <c r="A219" s="37"/>
      <c r="B219" s="37"/>
      <c r="C219" s="73" t="s">
        <v>187</v>
      </c>
      <c r="D219" s="80" t="s">
        <v>188</v>
      </c>
      <c r="E219" s="826">
        <v>0</v>
      </c>
      <c r="F219" s="75">
        <v>0</v>
      </c>
      <c r="G219" s="30">
        <v>4400</v>
      </c>
      <c r="H219" s="75">
        <v>4400</v>
      </c>
      <c r="I219" s="39"/>
      <c r="J219" s="39"/>
      <c r="K219" s="39"/>
    </row>
    <row r="220" spans="1:11" s="19" customFormat="1" ht="16.5">
      <c r="A220" s="37"/>
      <c r="B220" s="37" t="s">
        <v>191</v>
      </c>
      <c r="C220" s="37"/>
      <c r="D220" s="38" t="s">
        <v>192</v>
      </c>
      <c r="E220" s="826">
        <f>G220/F220*100</f>
        <v>52.429655065146385</v>
      </c>
      <c r="F220" s="39">
        <f>F221+F222+F223</f>
        <v>417905</v>
      </c>
      <c r="G220" s="39">
        <f>G221+G222+G223</f>
        <v>219106.15</v>
      </c>
      <c r="H220" s="39">
        <f>H221+H222</f>
        <v>650</v>
      </c>
      <c r="I220" s="39">
        <f>I221</f>
        <v>0</v>
      </c>
      <c r="J220" s="39">
        <f>SUM(J221:J223)</f>
        <v>218456.15</v>
      </c>
      <c r="K220" s="39">
        <f>K221+SUM(K223)</f>
        <v>218076.15</v>
      </c>
    </row>
    <row r="221" spans="1:11" s="19" customFormat="1" ht="16.5">
      <c r="A221" s="37"/>
      <c r="B221" s="37"/>
      <c r="C221" s="40" t="s">
        <v>634</v>
      </c>
      <c r="D221" s="32" t="s">
        <v>635</v>
      </c>
      <c r="E221" s="29">
        <f>G221/F221*100</f>
        <v>16.52173913043478</v>
      </c>
      <c r="F221" s="42">
        <v>2300</v>
      </c>
      <c r="G221" s="30">
        <v>380</v>
      </c>
      <c r="H221" s="42"/>
      <c r="I221" s="42"/>
      <c r="J221" s="42">
        <v>380</v>
      </c>
      <c r="K221" s="42"/>
    </row>
    <row r="222" spans="1:11" s="19" customFormat="1" ht="16.5">
      <c r="A222" s="37"/>
      <c r="B222" s="37"/>
      <c r="C222" s="40" t="s">
        <v>30</v>
      </c>
      <c r="D222" s="28" t="s">
        <v>31</v>
      </c>
      <c r="E222" s="29">
        <v>100</v>
      </c>
      <c r="F222" s="42">
        <v>650</v>
      </c>
      <c r="G222" s="30">
        <v>650</v>
      </c>
      <c r="H222" s="42">
        <v>650</v>
      </c>
      <c r="I222" s="42"/>
      <c r="J222" s="42"/>
      <c r="K222" s="42"/>
    </row>
    <row r="223" spans="1:11" s="19" customFormat="1" ht="49.5">
      <c r="A223" s="37"/>
      <c r="B223" s="37"/>
      <c r="C223" s="40" t="s">
        <v>32</v>
      </c>
      <c r="D223" s="136" t="s">
        <v>33</v>
      </c>
      <c r="E223" s="29">
        <v>16.9</v>
      </c>
      <c r="F223" s="42">
        <v>414955</v>
      </c>
      <c r="G223" s="30">
        <v>218076.15</v>
      </c>
      <c r="H223" s="42"/>
      <c r="I223" s="42"/>
      <c r="J223" s="42">
        <v>218076.15</v>
      </c>
      <c r="K223" s="42">
        <v>218076.15</v>
      </c>
    </row>
    <row r="224" spans="1:11" s="19" customFormat="1" ht="16.5">
      <c r="A224" s="37"/>
      <c r="B224" s="37" t="s">
        <v>193</v>
      </c>
      <c r="C224" s="40"/>
      <c r="D224" s="45" t="s">
        <v>194</v>
      </c>
      <c r="E224" s="39">
        <f aca="true" t="shared" si="45" ref="E224:K224">E225</f>
        <v>0</v>
      </c>
      <c r="F224" s="39">
        <f t="shared" si="45"/>
        <v>0</v>
      </c>
      <c r="G224" s="39">
        <f t="shared" si="45"/>
        <v>160.14</v>
      </c>
      <c r="H224" s="39">
        <f t="shared" si="45"/>
        <v>160.14</v>
      </c>
      <c r="I224" s="39">
        <f t="shared" si="45"/>
        <v>0</v>
      </c>
      <c r="J224" s="39">
        <f t="shared" si="45"/>
        <v>0</v>
      </c>
      <c r="K224" s="39">
        <f t="shared" si="45"/>
        <v>0</v>
      </c>
    </row>
    <row r="225" spans="1:11" s="19" customFormat="1" ht="16.5">
      <c r="A225" s="37"/>
      <c r="B225" s="37"/>
      <c r="C225" s="40" t="s">
        <v>28</v>
      </c>
      <c r="D225" s="32" t="s">
        <v>29</v>
      </c>
      <c r="E225" s="52">
        <v>0</v>
      </c>
      <c r="F225" s="42">
        <v>0</v>
      </c>
      <c r="G225" s="30">
        <v>160.14</v>
      </c>
      <c r="H225" s="42">
        <v>160.14</v>
      </c>
      <c r="I225" s="39"/>
      <c r="J225" s="39"/>
      <c r="K225" s="39"/>
    </row>
    <row r="226" spans="1:11" s="19" customFormat="1" ht="16.5">
      <c r="A226" s="37"/>
      <c r="B226" s="37" t="s">
        <v>195</v>
      </c>
      <c r="C226" s="37"/>
      <c r="D226" s="83" t="s">
        <v>196</v>
      </c>
      <c r="E226" s="25">
        <f aca="true" t="shared" si="46" ref="E226:E255">G226/F226*100</f>
        <v>85.32307142160528</v>
      </c>
      <c r="F226" s="39">
        <f>F227+F228</f>
        <v>61522</v>
      </c>
      <c r="G226" s="39">
        <f>G227+G228</f>
        <v>52492.46</v>
      </c>
      <c r="H226" s="39">
        <f>H227</f>
        <v>20970.46</v>
      </c>
      <c r="I226" s="39">
        <f>I227</f>
        <v>0</v>
      </c>
      <c r="J226" s="39">
        <v>31522</v>
      </c>
      <c r="K226" s="39">
        <v>31522</v>
      </c>
    </row>
    <row r="227" spans="1:15" s="19" customFormat="1" ht="16.5">
      <c r="A227" s="40"/>
      <c r="B227" s="40"/>
      <c r="C227" s="40" t="s">
        <v>24</v>
      </c>
      <c r="D227" s="82" t="s">
        <v>25</v>
      </c>
      <c r="E227" s="29">
        <f t="shared" si="46"/>
        <v>69.90153333333333</v>
      </c>
      <c r="F227" s="42">
        <v>30000</v>
      </c>
      <c r="G227" s="30">
        <v>20970.46</v>
      </c>
      <c r="H227" s="47">
        <v>20970.46</v>
      </c>
      <c r="I227" s="47"/>
      <c r="J227" s="39"/>
      <c r="K227" s="39"/>
      <c r="O227" s="84"/>
    </row>
    <row r="228" spans="1:15" s="19" customFormat="1" ht="49.5">
      <c r="A228" s="40"/>
      <c r="B228" s="40"/>
      <c r="C228" s="40" t="s">
        <v>32</v>
      </c>
      <c r="D228" s="136" t="s">
        <v>33</v>
      </c>
      <c r="E228" s="29">
        <f t="shared" si="46"/>
        <v>100</v>
      </c>
      <c r="F228" s="42">
        <v>31522</v>
      </c>
      <c r="G228" s="30">
        <v>31522</v>
      </c>
      <c r="H228" s="47"/>
      <c r="I228" s="47"/>
      <c r="J228" s="75">
        <v>31522</v>
      </c>
      <c r="K228" s="75">
        <v>31522</v>
      </c>
      <c r="O228" s="84"/>
    </row>
    <row r="229" spans="1:11" s="19" customFormat="1" ht="16.5">
      <c r="A229" s="40"/>
      <c r="B229" s="37" t="s">
        <v>197</v>
      </c>
      <c r="C229" s="40"/>
      <c r="D229" s="45" t="s">
        <v>198</v>
      </c>
      <c r="E229" s="25">
        <f t="shared" si="46"/>
        <v>90.06362841068493</v>
      </c>
      <c r="F229" s="39">
        <f>SUM(F230:F234)</f>
        <v>132598</v>
      </c>
      <c r="G229" s="39">
        <f>SUM(G230:G234)</f>
        <v>119422.56999999999</v>
      </c>
      <c r="H229" s="39">
        <f>SUM(H230:H234)</f>
        <v>119422.56999999999</v>
      </c>
      <c r="I229" s="39">
        <f>SUM(I230:I233)</f>
        <v>6221.15</v>
      </c>
      <c r="J229" s="39">
        <f>SUM(J230:J232)</f>
        <v>0</v>
      </c>
      <c r="K229" s="39">
        <f>SUM(K230:K232)</f>
        <v>0</v>
      </c>
    </row>
    <row r="230" spans="1:11" s="19" customFormat="1" ht="16.5">
      <c r="A230" s="40"/>
      <c r="B230" s="37"/>
      <c r="C230" s="40" t="s">
        <v>42</v>
      </c>
      <c r="D230" s="32" t="s">
        <v>43</v>
      </c>
      <c r="E230" s="74">
        <f t="shared" si="46"/>
        <v>94.50773828583627</v>
      </c>
      <c r="F230" s="42">
        <v>93690</v>
      </c>
      <c r="G230" s="47">
        <f>H230+J230</f>
        <v>88544.3</v>
      </c>
      <c r="H230" s="47">
        <v>88544.3</v>
      </c>
      <c r="I230" s="47"/>
      <c r="J230" s="39"/>
      <c r="K230" s="39"/>
    </row>
    <row r="231" spans="1:11" s="19" customFormat="1" ht="16.5">
      <c r="A231" s="40"/>
      <c r="B231" s="37"/>
      <c r="C231" s="40" t="s">
        <v>37</v>
      </c>
      <c r="D231" s="32" t="s">
        <v>50</v>
      </c>
      <c r="E231" s="74">
        <f t="shared" si="46"/>
        <v>66.75750000000001</v>
      </c>
      <c r="F231" s="42">
        <v>2000</v>
      </c>
      <c r="G231" s="47">
        <f>H231+J231</f>
        <v>1335.15</v>
      </c>
      <c r="H231" s="47">
        <v>1335.15</v>
      </c>
      <c r="I231" s="47"/>
      <c r="J231" s="39"/>
      <c r="K231" s="39"/>
    </row>
    <row r="232" spans="1:11" s="19" customFormat="1" ht="49.5">
      <c r="A232" s="40"/>
      <c r="B232" s="37"/>
      <c r="C232" s="40" t="s">
        <v>133</v>
      </c>
      <c r="D232" s="28" t="s">
        <v>33</v>
      </c>
      <c r="E232" s="29">
        <f t="shared" si="46"/>
        <v>99.99699957136733</v>
      </c>
      <c r="F232" s="42">
        <v>4666</v>
      </c>
      <c r="G232" s="47">
        <v>4665.86</v>
      </c>
      <c r="H232" s="47">
        <v>4665.86</v>
      </c>
      <c r="I232" s="47">
        <v>4665.86</v>
      </c>
      <c r="J232" s="75"/>
      <c r="K232" s="39"/>
    </row>
    <row r="233" spans="1:11" s="19" customFormat="1" ht="49.5">
      <c r="A233" s="40"/>
      <c r="B233" s="37"/>
      <c r="C233" s="40" t="s">
        <v>155</v>
      </c>
      <c r="D233" s="28" t="s">
        <v>33</v>
      </c>
      <c r="E233" s="29">
        <f t="shared" si="46"/>
        <v>100.01864951768489</v>
      </c>
      <c r="F233" s="42">
        <v>1555</v>
      </c>
      <c r="G233" s="47">
        <v>1555.29</v>
      </c>
      <c r="H233" s="47">
        <v>1555.29</v>
      </c>
      <c r="I233" s="47">
        <v>1555.29</v>
      </c>
      <c r="J233" s="75"/>
      <c r="K233" s="39"/>
    </row>
    <row r="234" spans="1:11" s="19" customFormat="1" ht="33">
      <c r="A234" s="40"/>
      <c r="B234" s="37"/>
      <c r="C234" s="40" t="s">
        <v>189</v>
      </c>
      <c r="D234" s="80" t="s">
        <v>199</v>
      </c>
      <c r="E234" s="29">
        <f t="shared" si="46"/>
        <v>75.99951119366507</v>
      </c>
      <c r="F234" s="42">
        <v>30687</v>
      </c>
      <c r="G234" s="47">
        <v>23321.97</v>
      </c>
      <c r="H234" s="47">
        <v>23321.97</v>
      </c>
      <c r="I234" s="47"/>
      <c r="J234" s="39"/>
      <c r="K234" s="39"/>
    </row>
    <row r="235" spans="1:11" s="19" customFormat="1" ht="16.5">
      <c r="A235" s="53"/>
      <c r="B235" s="37">
        <v>90020</v>
      </c>
      <c r="C235" s="37"/>
      <c r="D235" s="85" t="s">
        <v>636</v>
      </c>
      <c r="E235" s="94">
        <v>0</v>
      </c>
      <c r="F235" s="39">
        <f aca="true" t="shared" si="47" ref="F235:K235">F236</f>
        <v>0</v>
      </c>
      <c r="G235" s="39">
        <f t="shared" si="47"/>
        <v>6405.49</v>
      </c>
      <c r="H235" s="39">
        <f t="shared" si="47"/>
        <v>6405.49</v>
      </c>
      <c r="I235" s="39">
        <f t="shared" si="47"/>
        <v>0</v>
      </c>
      <c r="J235" s="39">
        <f t="shared" si="47"/>
        <v>0</v>
      </c>
      <c r="K235" s="39">
        <f t="shared" si="47"/>
        <v>0</v>
      </c>
    </row>
    <row r="236" spans="1:11" s="19" customFormat="1" ht="23.25" customHeight="1">
      <c r="A236" s="53"/>
      <c r="B236" s="48" t="s">
        <v>63</v>
      </c>
      <c r="C236" s="48" t="s">
        <v>200</v>
      </c>
      <c r="D236" s="28" t="s">
        <v>201</v>
      </c>
      <c r="E236" s="29">
        <v>0</v>
      </c>
      <c r="F236" s="47">
        <v>0</v>
      </c>
      <c r="G236" s="30">
        <v>6405.49</v>
      </c>
      <c r="H236" s="47">
        <v>6405.49</v>
      </c>
      <c r="I236" s="47"/>
      <c r="J236" s="55"/>
      <c r="K236" s="55"/>
    </row>
    <row r="237" spans="1:11" s="19" customFormat="1" ht="16.5">
      <c r="A237" s="43">
        <v>921</v>
      </c>
      <c r="B237" s="43"/>
      <c r="C237" s="43"/>
      <c r="D237" s="35" t="s">
        <v>203</v>
      </c>
      <c r="E237" s="728">
        <v>108.5</v>
      </c>
      <c r="F237" s="36">
        <f>F238+F244</f>
        <v>494854</v>
      </c>
      <c r="G237" s="36">
        <f>G238+G244</f>
        <v>499482</v>
      </c>
      <c r="H237" s="36">
        <f>H238+H244</f>
        <v>54445.9</v>
      </c>
      <c r="I237" s="36">
        <f>I238</f>
        <v>0</v>
      </c>
      <c r="J237" s="36">
        <f>J238+J244</f>
        <v>445036.1</v>
      </c>
      <c r="K237" s="36">
        <v>445036.1</v>
      </c>
    </row>
    <row r="238" spans="1:11" s="19" customFormat="1" ht="16.5">
      <c r="A238" s="44"/>
      <c r="B238" s="44">
        <v>92109</v>
      </c>
      <c r="C238" s="44"/>
      <c r="D238" s="45" t="s">
        <v>204</v>
      </c>
      <c r="E238" s="94">
        <f t="shared" si="46"/>
        <v>100.55755352815771</v>
      </c>
      <c r="F238" s="46">
        <f>SUM(F239:F243)</f>
        <v>453126</v>
      </c>
      <c r="G238" s="46">
        <f>SUM(G239:G243)</f>
        <v>455652.42</v>
      </c>
      <c r="H238" s="46">
        <f>SUM(H239:H243)</f>
        <v>10616.32</v>
      </c>
      <c r="I238" s="46">
        <f>SUM(I239:I239)</f>
        <v>0</v>
      </c>
      <c r="J238" s="46">
        <f>SUM(J239:J243)</f>
        <v>445036.1</v>
      </c>
      <c r="K238" s="725">
        <f>SUM(K243)</f>
        <v>445036.1</v>
      </c>
    </row>
    <row r="239" spans="1:11" s="19" customFormat="1" ht="16.5">
      <c r="A239" s="27"/>
      <c r="B239" s="27"/>
      <c r="C239" s="27" t="s">
        <v>62</v>
      </c>
      <c r="D239" s="28" t="s">
        <v>25</v>
      </c>
      <c r="E239" s="29">
        <f t="shared" si="46"/>
        <v>103.82149999999999</v>
      </c>
      <c r="F239" s="47">
        <v>8000</v>
      </c>
      <c r="G239" s="47">
        <f>H239+J239</f>
        <v>8305.72</v>
      </c>
      <c r="H239" s="47">
        <v>8305.72</v>
      </c>
      <c r="I239" s="47"/>
      <c r="J239" s="55"/>
      <c r="K239" s="46"/>
    </row>
    <row r="240" spans="1:11" s="19" customFormat="1" ht="16.5">
      <c r="A240" s="27"/>
      <c r="B240" s="27"/>
      <c r="C240" s="27" t="s">
        <v>37</v>
      </c>
      <c r="D240" s="32" t="s">
        <v>50</v>
      </c>
      <c r="E240" s="29">
        <v>0</v>
      </c>
      <c r="F240" s="47">
        <v>0</v>
      </c>
      <c r="G240" s="724">
        <v>10.6</v>
      </c>
      <c r="H240" s="47">
        <v>10.6</v>
      </c>
      <c r="I240" s="47"/>
      <c r="J240" s="55"/>
      <c r="K240" s="55"/>
    </row>
    <row r="241" spans="1:11" s="19" customFormat="1" ht="16.5">
      <c r="A241" s="27"/>
      <c r="B241" s="27"/>
      <c r="C241" s="27" t="s">
        <v>525</v>
      </c>
      <c r="D241" s="32" t="s">
        <v>691</v>
      </c>
      <c r="E241" s="29">
        <v>0</v>
      </c>
      <c r="F241" s="47">
        <v>0</v>
      </c>
      <c r="G241" s="724">
        <v>500</v>
      </c>
      <c r="H241" s="47">
        <v>500</v>
      </c>
      <c r="I241" s="47"/>
      <c r="J241" s="55"/>
      <c r="K241" s="55"/>
    </row>
    <row r="242" spans="1:11" s="19" customFormat="1" ht="16.5">
      <c r="A242" s="27"/>
      <c r="B242" s="27"/>
      <c r="C242" s="27" t="s">
        <v>30</v>
      </c>
      <c r="D242" s="28" t="s">
        <v>31</v>
      </c>
      <c r="E242" s="29">
        <v>0</v>
      </c>
      <c r="F242" s="47">
        <v>0</v>
      </c>
      <c r="G242" s="724">
        <v>1800</v>
      </c>
      <c r="H242" s="47">
        <v>1800</v>
      </c>
      <c r="I242" s="47"/>
      <c r="J242" s="55"/>
      <c r="K242" s="55"/>
    </row>
    <row r="243" spans="1:11" s="19" customFormat="1" ht="49.5">
      <c r="A243" s="27"/>
      <c r="B243" s="27"/>
      <c r="C243" s="27" t="s">
        <v>32</v>
      </c>
      <c r="D243" s="136" t="s">
        <v>33</v>
      </c>
      <c r="E243" s="29">
        <f t="shared" si="46"/>
        <v>99.97980347137664</v>
      </c>
      <c r="F243" s="47">
        <v>445126</v>
      </c>
      <c r="G243" s="79">
        <v>445036.1</v>
      </c>
      <c r="H243" s="47"/>
      <c r="I243" s="47"/>
      <c r="J243" s="55">
        <v>445036.1</v>
      </c>
      <c r="K243" s="55">
        <v>445036.1</v>
      </c>
    </row>
    <row r="244" spans="1:11" s="19" customFormat="1" ht="16.5">
      <c r="A244" s="726"/>
      <c r="B244" s="727" t="s">
        <v>637</v>
      </c>
      <c r="C244" s="727"/>
      <c r="D244" s="721" t="s">
        <v>16</v>
      </c>
      <c r="E244" s="29">
        <f t="shared" si="46"/>
        <v>105.03637845092024</v>
      </c>
      <c r="F244" s="72">
        <f>SUM(F245)</f>
        <v>41728</v>
      </c>
      <c r="G244" s="70">
        <f>SUM(G245:G246)</f>
        <v>43829.58</v>
      </c>
      <c r="H244" s="72">
        <f>SUM(H245+H246)</f>
        <v>43829.58</v>
      </c>
      <c r="I244" s="47"/>
      <c r="J244" s="109"/>
      <c r="K244" s="55"/>
    </row>
    <row r="245" spans="1:11" s="19" customFormat="1" ht="16.5">
      <c r="A245" s="726"/>
      <c r="B245" s="726"/>
      <c r="C245" s="726" t="s">
        <v>30</v>
      </c>
      <c r="D245" s="28" t="s">
        <v>31</v>
      </c>
      <c r="E245" s="29">
        <f t="shared" si="46"/>
        <v>100.00103048312883</v>
      </c>
      <c r="F245" s="47">
        <v>41728</v>
      </c>
      <c r="G245" s="30">
        <v>41728.43</v>
      </c>
      <c r="H245" s="47">
        <v>41728.43</v>
      </c>
      <c r="I245" s="47"/>
      <c r="J245" s="55"/>
      <c r="K245" s="55"/>
    </row>
    <row r="246" spans="1:11" s="19" customFormat="1" ht="16.5">
      <c r="A246" s="726"/>
      <c r="B246" s="726"/>
      <c r="C246" s="726" t="s">
        <v>692</v>
      </c>
      <c r="D246" s="28" t="s">
        <v>31</v>
      </c>
      <c r="E246" s="29">
        <v>0</v>
      </c>
      <c r="F246" s="47">
        <v>0</v>
      </c>
      <c r="G246" s="30">
        <v>2101.15</v>
      </c>
      <c r="H246" s="47">
        <v>2101.15</v>
      </c>
      <c r="I246" s="47"/>
      <c r="J246" s="55"/>
      <c r="K246" s="55"/>
    </row>
    <row r="247" spans="1:11" s="19" customFormat="1" ht="16.5">
      <c r="A247" s="87" t="s">
        <v>205</v>
      </c>
      <c r="B247" s="87"/>
      <c r="C247" s="87"/>
      <c r="D247" s="88" t="s">
        <v>206</v>
      </c>
      <c r="E247" s="728">
        <f t="shared" si="46"/>
        <v>200.24114783195012</v>
      </c>
      <c r="F247" s="36">
        <f aca="true" t="shared" si="48" ref="F247:K247">SUM(F248+F251+F254)</f>
        <v>100851</v>
      </c>
      <c r="G247" s="36">
        <f t="shared" si="48"/>
        <v>201945.2</v>
      </c>
      <c r="H247" s="36">
        <f t="shared" si="48"/>
        <v>201945.2</v>
      </c>
      <c r="I247" s="36">
        <f t="shared" si="48"/>
        <v>93085.34</v>
      </c>
      <c r="J247" s="36">
        <f t="shared" si="48"/>
        <v>0</v>
      </c>
      <c r="K247" s="36">
        <f t="shared" si="48"/>
        <v>0</v>
      </c>
    </row>
    <row r="248" spans="1:11" s="19" customFormat="1" ht="16.5">
      <c r="A248" s="89"/>
      <c r="B248" s="89" t="s">
        <v>207</v>
      </c>
      <c r="C248" s="89"/>
      <c r="D248" s="90" t="s">
        <v>208</v>
      </c>
      <c r="E248" s="94">
        <v>100</v>
      </c>
      <c r="F248" s="39">
        <f>SUM(F249)</f>
        <v>13000</v>
      </c>
      <c r="G248" s="39">
        <f>SUM(G249:G249+G250)</f>
        <v>108379.86</v>
      </c>
      <c r="H248" s="39">
        <f>SUM(H249+H250)</f>
        <v>108379.86</v>
      </c>
      <c r="I248" s="39"/>
      <c r="J248" s="39"/>
      <c r="K248" s="39"/>
    </row>
    <row r="249" spans="1:11" s="19" customFormat="1" ht="16.5">
      <c r="A249" s="89"/>
      <c r="B249" s="89"/>
      <c r="C249" s="91" t="s">
        <v>42</v>
      </c>
      <c r="D249" s="32" t="s">
        <v>43</v>
      </c>
      <c r="E249" s="29">
        <f t="shared" si="46"/>
        <v>100</v>
      </c>
      <c r="F249" s="75">
        <v>13000</v>
      </c>
      <c r="G249" s="30">
        <f>H249+J249</f>
        <v>13000</v>
      </c>
      <c r="H249" s="75">
        <v>13000</v>
      </c>
      <c r="I249" s="39"/>
      <c r="J249" s="39"/>
      <c r="K249" s="39"/>
    </row>
    <row r="250" spans="1:11" s="19" customFormat="1" ht="16.5">
      <c r="A250" s="89"/>
      <c r="B250" s="89"/>
      <c r="C250" s="91" t="s">
        <v>30</v>
      </c>
      <c r="D250" s="28" t="s">
        <v>31</v>
      </c>
      <c r="E250" s="29">
        <v>0</v>
      </c>
      <c r="F250" s="75">
        <v>0</v>
      </c>
      <c r="G250" s="30">
        <v>95379.86</v>
      </c>
      <c r="H250" s="75">
        <v>95379.86</v>
      </c>
      <c r="I250" s="39"/>
      <c r="J250" s="39"/>
      <c r="K250" s="39"/>
    </row>
    <row r="251" spans="1:11" s="19" customFormat="1" ht="16.5">
      <c r="A251" s="89"/>
      <c r="B251" s="89" t="s">
        <v>209</v>
      </c>
      <c r="C251" s="92"/>
      <c r="D251" s="45" t="s">
        <v>210</v>
      </c>
      <c r="E251" s="29">
        <v>0</v>
      </c>
      <c r="F251" s="39">
        <f aca="true" t="shared" si="49" ref="F251:K251">SUM(F252:F253)</f>
        <v>0</v>
      </c>
      <c r="G251" s="39">
        <f t="shared" si="49"/>
        <v>480</v>
      </c>
      <c r="H251" s="39">
        <f t="shared" si="49"/>
        <v>480</v>
      </c>
      <c r="I251" s="39">
        <f t="shared" si="49"/>
        <v>0</v>
      </c>
      <c r="J251" s="39">
        <f t="shared" si="49"/>
        <v>0</v>
      </c>
      <c r="K251" s="39">
        <f t="shared" si="49"/>
        <v>0</v>
      </c>
    </row>
    <row r="252" spans="1:11" s="19" customFormat="1" ht="16.5">
      <c r="A252" s="89"/>
      <c r="B252" s="89"/>
      <c r="C252" s="92" t="s">
        <v>37</v>
      </c>
      <c r="D252" s="82" t="s">
        <v>50</v>
      </c>
      <c r="E252" s="29">
        <v>0</v>
      </c>
      <c r="F252" s="42">
        <v>0</v>
      </c>
      <c r="G252" s="30">
        <f>H252+J252</f>
        <v>0.03</v>
      </c>
      <c r="H252" s="42">
        <v>0.03</v>
      </c>
      <c r="I252" s="42"/>
      <c r="J252" s="79"/>
      <c r="K252" s="79"/>
    </row>
    <row r="253" spans="1:11" s="19" customFormat="1" ht="16.5">
      <c r="A253" s="89"/>
      <c r="B253" s="89"/>
      <c r="C253" s="92" t="s">
        <v>30</v>
      </c>
      <c r="D253" s="28" t="s">
        <v>31</v>
      </c>
      <c r="E253" s="29">
        <v>0</v>
      </c>
      <c r="F253" s="42">
        <v>0</v>
      </c>
      <c r="G253" s="47">
        <f>H253+J253</f>
        <v>479.97</v>
      </c>
      <c r="H253" s="42">
        <v>479.97</v>
      </c>
      <c r="I253" s="42"/>
      <c r="J253" s="79"/>
      <c r="K253" s="79"/>
    </row>
    <row r="254" spans="1:11" s="19" customFormat="1" ht="16.5">
      <c r="A254" s="89"/>
      <c r="B254" s="89" t="s">
        <v>211</v>
      </c>
      <c r="C254" s="92"/>
      <c r="D254" s="93" t="s">
        <v>16</v>
      </c>
      <c r="E254" s="94">
        <f t="shared" si="46"/>
        <v>105.95820195558387</v>
      </c>
      <c r="F254" s="72">
        <f aca="true" t="shared" si="50" ref="F254:K254">F255</f>
        <v>87851</v>
      </c>
      <c r="G254" s="72">
        <f t="shared" si="50"/>
        <v>93085.34</v>
      </c>
      <c r="H254" s="72">
        <f t="shared" si="50"/>
        <v>93085.34</v>
      </c>
      <c r="I254" s="72">
        <f t="shared" si="50"/>
        <v>93085.34</v>
      </c>
      <c r="J254" s="72">
        <f t="shared" si="50"/>
        <v>0</v>
      </c>
      <c r="K254" s="72">
        <f t="shared" si="50"/>
        <v>0</v>
      </c>
    </row>
    <row r="255" spans="1:11" s="19" customFormat="1" ht="50.25" thickBot="1">
      <c r="A255" s="1044"/>
      <c r="B255" s="1044"/>
      <c r="C255" s="1045" t="s">
        <v>622</v>
      </c>
      <c r="D255" s="1046" t="s">
        <v>623</v>
      </c>
      <c r="E255" s="1047">
        <f t="shared" si="46"/>
        <v>105.95820195558387</v>
      </c>
      <c r="F255" s="1048">
        <v>87851</v>
      </c>
      <c r="G255" s="1049">
        <v>93085.34</v>
      </c>
      <c r="H255" s="1048">
        <v>93085.34</v>
      </c>
      <c r="I255" s="1048">
        <v>93085.34</v>
      </c>
      <c r="J255" s="1050"/>
      <c r="K255" s="1050"/>
    </row>
    <row r="256" spans="1:11" s="19" customFormat="1" ht="17.25" thickBot="1">
      <c r="A256" s="1194" t="s">
        <v>212</v>
      </c>
      <c r="B256" s="1195"/>
      <c r="C256" s="1195"/>
      <c r="D256" s="1195"/>
      <c r="E256" s="1051">
        <f>G256/F256*100</f>
        <v>100.76773646852463</v>
      </c>
      <c r="F256" s="1052">
        <f>SUM(F6+F10+F14+F22+F35+F42+F60+F67+F76+F118+F129+F166+F169+F204+F211+F215+F237+F247)</f>
        <v>63210688.81</v>
      </c>
      <c r="G256" s="1052">
        <f>SUM(G247+G237+G215+G211+G169+G166+G129+G118+G76+G67+G60+G35+G22+G14+G10+G6+G42+G204)</f>
        <v>63695980.31999999</v>
      </c>
      <c r="H256" s="1052">
        <f>SUM(H6+H10+H14+H22+H35+H42+H60+H67+H76+H118+H129+H166+H169+H204+H211+H215+H237+H247)</f>
        <v>59417128.40999999</v>
      </c>
      <c r="I256" s="1052">
        <f>I215+I169+I129+I118+I76+I42+I35+I22+I14+I237+I211+I204+I10+I60+I6+I166+I247</f>
        <v>407207.03</v>
      </c>
      <c r="J256" s="1052">
        <f>SUM(J237+J215+J67+J22+J14+J42+J118)</f>
        <v>4278851.909999999</v>
      </c>
      <c r="K256" s="1053">
        <f>SUM(K247+K42+K14+K129+K237+K215)</f>
        <v>1375325.7899999998</v>
      </c>
    </row>
    <row r="257" spans="6:9" ht="15.75">
      <c r="F257" s="95"/>
      <c r="G257" s="95"/>
      <c r="H257" s="96"/>
      <c r="I257" s="96"/>
    </row>
    <row r="258" spans="8:9" ht="15.75">
      <c r="H258" s="96"/>
      <c r="I258" s="96"/>
    </row>
    <row r="259" spans="8:9" ht="15.75">
      <c r="H259" s="96"/>
      <c r="I259" s="96"/>
    </row>
    <row r="260" spans="8:9" ht="15.75">
      <c r="H260" s="96"/>
      <c r="I260" s="96"/>
    </row>
    <row r="261" spans="8:9" ht="15.75">
      <c r="H261" s="96"/>
      <c r="I261" s="96"/>
    </row>
  </sheetData>
  <sheetProtection selectLockedCells="1" selectUnlockedCells="1"/>
  <mergeCells count="10">
    <mergeCell ref="A256:D256"/>
    <mergeCell ref="A1:K1"/>
    <mergeCell ref="A2:A3"/>
    <mergeCell ref="B2:B3"/>
    <mergeCell ref="C2:C3"/>
    <mergeCell ref="D2:D3"/>
    <mergeCell ref="E2:E3"/>
    <mergeCell ref="F2:F4"/>
    <mergeCell ref="G2:G4"/>
    <mergeCell ref="H2:J2"/>
  </mergeCells>
  <printOptions horizontalCentered="1"/>
  <pageMargins left="0" right="0" top="1.141732283464567" bottom="0.984251968503937" header="0.5905511811023623" footer="0.5905511811023623"/>
  <pageSetup fitToHeight="0" fitToWidth="1" horizontalDpi="300" verticalDpi="300" orientation="landscape" paperSize="9" scale="56" r:id="rId1"/>
  <headerFooter alignWithMargins="0">
    <oddHeader>&amp;R&amp;"Times New Roman,Normalny"&amp;20Załącznik Nr 1 do sprawozdania Burmistrza Barlinka z wykonania budżetu Gminy Barlinek &amp;18za 2014 rok</oddHeader>
    <oddFooter>&amp;C&amp;"Times New Roman,Normalny"&amp;12
Strona &amp;P z &amp;N</oddFooter>
  </headerFooter>
  <rowBreaks count="7" manualBreakCount="7">
    <brk id="30" max="10" man="1"/>
    <brk id="62" max="10" man="1"/>
    <brk id="96" max="10" man="1"/>
    <brk id="138" max="10" man="1"/>
    <brk id="175" max="10" man="1"/>
    <brk id="203" max="10" man="1"/>
    <brk id="236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2"/>
  <sheetViews>
    <sheetView showGridLines="0" defaultGridColor="0" view="pageBreakPreview" zoomScale="80" zoomScaleNormal="72" zoomScaleSheetLayoutView="80" colorId="15" workbookViewId="0" topLeftCell="A1">
      <selection activeCell="A1" sqref="A1:S1"/>
    </sheetView>
  </sheetViews>
  <sheetFormatPr defaultColWidth="9.00390625" defaultRowHeight="12.75"/>
  <cols>
    <col min="1" max="1" width="6.25390625" style="125" customWidth="1"/>
    <col min="2" max="2" width="7.75390625" style="125" customWidth="1"/>
    <col min="3" max="3" width="6.25390625" style="125" customWidth="1"/>
    <col min="4" max="4" width="54.375" style="126" customWidth="1"/>
    <col min="5" max="5" width="8.25390625" style="126" customWidth="1"/>
    <col min="6" max="6" width="14.75390625" style="126" customWidth="1"/>
    <col min="7" max="7" width="14.75390625" style="125" customWidth="1"/>
    <col min="8" max="8" width="15.75390625" style="125" customWidth="1"/>
    <col min="9" max="9" width="14.75390625" style="125" customWidth="1"/>
    <col min="10" max="10" width="12.75390625" style="125" customWidth="1"/>
    <col min="11" max="11" width="10.75390625" style="125" customWidth="1"/>
    <col min="12" max="12" width="11.75390625" style="125" customWidth="1"/>
    <col min="13" max="13" width="12.75390625" style="125" customWidth="1"/>
    <col min="14" max="18" width="9.00390625" style="125" customWidth="1"/>
    <col min="19" max="19" width="9.75390625" style="125" customWidth="1"/>
    <col min="20" max="253" width="9.00390625" style="125" customWidth="1"/>
  </cols>
  <sheetData>
    <row r="1" spans="1:256" s="323" customFormat="1" ht="35.25" customHeight="1">
      <c r="A1" s="1273" t="s">
        <v>412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3"/>
      <c r="N1" s="1273"/>
      <c r="O1" s="1273"/>
      <c r="P1" s="1273"/>
      <c r="Q1" s="1273"/>
      <c r="R1" s="1273"/>
      <c r="S1" s="1273"/>
      <c r="IT1" s="324"/>
      <c r="IU1" s="324"/>
      <c r="IV1" s="324"/>
    </row>
    <row r="2" spans="1:13" ht="30" customHeight="1">
      <c r="A2" s="1274" t="s">
        <v>403</v>
      </c>
      <c r="B2" s="1274"/>
      <c r="C2" s="1274"/>
      <c r="D2" s="1274"/>
      <c r="E2" s="325"/>
      <c r="F2" s="325"/>
      <c r="L2" s="326"/>
      <c r="M2" s="327"/>
    </row>
    <row r="3" spans="1:19" s="10" customFormat="1" ht="13.5" customHeight="1">
      <c r="A3" s="1242" t="s">
        <v>6</v>
      </c>
      <c r="B3" s="1242" t="s">
        <v>7</v>
      </c>
      <c r="C3" s="1236" t="s">
        <v>8</v>
      </c>
      <c r="D3" s="1236" t="s">
        <v>230</v>
      </c>
      <c r="E3" s="1236" t="s">
        <v>10</v>
      </c>
      <c r="F3" s="1236" t="s">
        <v>1</v>
      </c>
      <c r="G3" s="1275" t="s">
        <v>231</v>
      </c>
      <c r="H3" s="1239" t="s">
        <v>3</v>
      </c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</row>
    <row r="4" spans="1:19" s="10" customFormat="1" ht="12.75" customHeight="1">
      <c r="A4" s="1242"/>
      <c r="B4" s="1242"/>
      <c r="C4" s="1236"/>
      <c r="D4" s="1236"/>
      <c r="E4" s="1236"/>
      <c r="F4" s="1236"/>
      <c r="G4" s="1275"/>
      <c r="H4" s="1199" t="s">
        <v>413</v>
      </c>
      <c r="I4" s="204" t="s">
        <v>3</v>
      </c>
      <c r="J4" s="204"/>
      <c r="K4" s="204"/>
      <c r="L4" s="204"/>
      <c r="M4" s="204"/>
      <c r="N4" s="204"/>
      <c r="O4" s="173"/>
      <c r="P4" s="1237" t="s">
        <v>233</v>
      </c>
      <c r="Q4" s="1239" t="s">
        <v>3</v>
      </c>
      <c r="R4" s="1239"/>
      <c r="S4" s="1239"/>
    </row>
    <row r="5" spans="1:19" s="10" customFormat="1" ht="84" customHeight="1">
      <c r="A5" s="1242"/>
      <c r="B5" s="1242"/>
      <c r="C5" s="1236"/>
      <c r="D5" s="1236"/>
      <c r="E5" s="1236"/>
      <c r="F5" s="1236"/>
      <c r="G5" s="1275"/>
      <c r="H5" s="1199"/>
      <c r="I5" s="1237" t="s">
        <v>382</v>
      </c>
      <c r="J5" s="1241" t="s">
        <v>241</v>
      </c>
      <c r="K5" s="1240" t="s">
        <v>234</v>
      </c>
      <c r="L5" s="1235" t="s">
        <v>235</v>
      </c>
      <c r="M5" s="1271" t="s">
        <v>11</v>
      </c>
      <c r="N5" s="1272" t="s">
        <v>236</v>
      </c>
      <c r="O5" s="1272" t="s">
        <v>237</v>
      </c>
      <c r="P5" s="1237"/>
      <c r="Q5" s="1237" t="s">
        <v>238</v>
      </c>
      <c r="R5" s="1271" t="s">
        <v>11</v>
      </c>
      <c r="S5" s="1272" t="s">
        <v>239</v>
      </c>
    </row>
    <row r="6" spans="1:19" s="10" customFormat="1" ht="54" customHeight="1">
      <c r="A6" s="1242"/>
      <c r="B6" s="1242"/>
      <c r="C6" s="1236"/>
      <c r="D6" s="1236"/>
      <c r="E6" s="1236"/>
      <c r="F6" s="1236"/>
      <c r="G6" s="1275"/>
      <c r="H6" s="1199"/>
      <c r="I6" s="1237"/>
      <c r="J6" s="1241"/>
      <c r="K6" s="1240"/>
      <c r="L6" s="1235"/>
      <c r="M6" s="1271"/>
      <c r="N6" s="1272"/>
      <c r="O6" s="1272"/>
      <c r="P6" s="1237"/>
      <c r="Q6" s="1237"/>
      <c r="R6" s="1271"/>
      <c r="S6" s="1272"/>
    </row>
    <row r="7" spans="1:19" s="10" customFormat="1" ht="12">
      <c r="A7" s="176" t="s">
        <v>12</v>
      </c>
      <c r="B7" s="176" t="s">
        <v>242</v>
      </c>
      <c r="C7" s="176" t="s">
        <v>243</v>
      </c>
      <c r="D7" s="176" t="s">
        <v>244</v>
      </c>
      <c r="E7" s="176" t="s">
        <v>245</v>
      </c>
      <c r="F7" s="176" t="s">
        <v>246</v>
      </c>
      <c r="G7" s="176" t="s">
        <v>247</v>
      </c>
      <c r="H7" s="176" t="s">
        <v>248</v>
      </c>
      <c r="I7" s="176" t="s">
        <v>249</v>
      </c>
      <c r="J7" s="176" t="s">
        <v>250</v>
      </c>
      <c r="K7" s="176" t="s">
        <v>251</v>
      </c>
      <c r="L7" s="176" t="s">
        <v>252</v>
      </c>
      <c r="M7" s="176" t="s">
        <v>253</v>
      </c>
      <c r="N7" s="176" t="s">
        <v>254</v>
      </c>
      <c r="O7" s="176" t="s">
        <v>255</v>
      </c>
      <c r="P7" s="176" t="s">
        <v>256</v>
      </c>
      <c r="Q7" s="176" t="s">
        <v>257</v>
      </c>
      <c r="R7" s="176" t="s">
        <v>258</v>
      </c>
      <c r="S7" s="176" t="s">
        <v>259</v>
      </c>
    </row>
    <row r="8" spans="1:19" s="19" customFormat="1" ht="16.5">
      <c r="A8" s="328">
        <v>801</v>
      </c>
      <c r="B8" s="328"/>
      <c r="C8" s="328"/>
      <c r="D8" s="283" t="s">
        <v>130</v>
      </c>
      <c r="E8" s="284">
        <f aca="true" t="shared" si="0" ref="E8:E15">G8/F8*100</f>
        <v>99.01254040977608</v>
      </c>
      <c r="F8" s="285">
        <f aca="true" t="shared" si="1" ref="F8:S8">SUM(F9+F30+F41+F46)</f>
        <v>3682957.8</v>
      </c>
      <c r="G8" s="285">
        <f t="shared" si="1"/>
        <v>3646590.08</v>
      </c>
      <c r="H8" s="285">
        <f>SUM(H9+H30+H41+H46)</f>
        <v>3646590.08</v>
      </c>
      <c r="I8" s="285">
        <f>SUM(I9+I30+I41+I46)</f>
        <v>3103174.9</v>
      </c>
      <c r="J8" s="285">
        <f>SUM(J9+J30+J41+J46)</f>
        <v>532988.18</v>
      </c>
      <c r="K8" s="285">
        <f t="shared" si="1"/>
        <v>0</v>
      </c>
      <c r="L8" s="285">
        <f t="shared" si="1"/>
        <v>10427</v>
      </c>
      <c r="M8" s="285">
        <f t="shared" si="1"/>
        <v>0</v>
      </c>
      <c r="N8" s="285">
        <f t="shared" si="1"/>
        <v>0</v>
      </c>
      <c r="O8" s="285">
        <f t="shared" si="1"/>
        <v>0</v>
      </c>
      <c r="P8" s="285">
        <f t="shared" si="1"/>
        <v>0</v>
      </c>
      <c r="Q8" s="285">
        <f t="shared" si="1"/>
        <v>0</v>
      </c>
      <c r="R8" s="285">
        <f t="shared" si="1"/>
        <v>0</v>
      </c>
      <c r="S8" s="285">
        <f t="shared" si="1"/>
        <v>0</v>
      </c>
    </row>
    <row r="9" spans="1:256" s="19" customFormat="1" ht="16.5">
      <c r="A9" s="329"/>
      <c r="B9" s="329">
        <v>80101</v>
      </c>
      <c r="C9" s="329"/>
      <c r="D9" s="288" t="s">
        <v>131</v>
      </c>
      <c r="E9" s="330">
        <f t="shared" si="0"/>
        <v>98.97276327480424</v>
      </c>
      <c r="F9" s="322">
        <f aca="true" t="shared" si="2" ref="F9:S9">SUM(F10:F29)</f>
        <v>3540300.8</v>
      </c>
      <c r="G9" s="322">
        <f t="shared" si="2"/>
        <v>3503933.5300000003</v>
      </c>
      <c r="H9" s="322">
        <f t="shared" si="2"/>
        <v>3503933.5300000003</v>
      </c>
      <c r="I9" s="322">
        <f t="shared" si="2"/>
        <v>2989732.35</v>
      </c>
      <c r="J9" s="322">
        <f t="shared" si="2"/>
        <v>503774.18000000005</v>
      </c>
      <c r="K9" s="322">
        <f t="shared" si="2"/>
        <v>0</v>
      </c>
      <c r="L9" s="322">
        <f t="shared" si="2"/>
        <v>10427</v>
      </c>
      <c r="M9" s="322">
        <f t="shared" si="2"/>
        <v>0</v>
      </c>
      <c r="N9" s="322">
        <f t="shared" si="2"/>
        <v>0</v>
      </c>
      <c r="O9" s="322">
        <f t="shared" si="2"/>
        <v>0</v>
      </c>
      <c r="P9" s="322">
        <f t="shared" si="2"/>
        <v>0</v>
      </c>
      <c r="Q9" s="322">
        <f t="shared" si="2"/>
        <v>0</v>
      </c>
      <c r="R9" s="322">
        <f t="shared" si="2"/>
        <v>0</v>
      </c>
      <c r="S9" s="322">
        <f t="shared" si="2"/>
        <v>0</v>
      </c>
      <c r="IT9" s="199"/>
      <c r="IU9" s="199"/>
      <c r="IV9" s="199"/>
    </row>
    <row r="10" spans="1:256" s="19" customFormat="1" ht="16.5">
      <c r="A10" s="329"/>
      <c r="B10" s="329"/>
      <c r="C10" s="306">
        <v>3020</v>
      </c>
      <c r="D10" s="307" t="s">
        <v>357</v>
      </c>
      <c r="E10" s="331">
        <f t="shared" si="0"/>
        <v>100</v>
      </c>
      <c r="F10" s="296">
        <v>7671</v>
      </c>
      <c r="G10" s="297">
        <v>7671</v>
      </c>
      <c r="H10" s="298">
        <v>7671</v>
      </c>
      <c r="I10" s="299"/>
      <c r="J10" s="299"/>
      <c r="K10" s="299"/>
      <c r="L10" s="299">
        <v>7671</v>
      </c>
      <c r="M10" s="332"/>
      <c r="N10" s="333"/>
      <c r="O10" s="333"/>
      <c r="P10" s="333"/>
      <c r="Q10" s="333"/>
      <c r="R10" s="333"/>
      <c r="S10" s="333"/>
      <c r="IT10" s="199"/>
      <c r="IU10" s="199"/>
      <c r="IV10" s="199"/>
    </row>
    <row r="11" spans="1:256" s="19" customFormat="1" ht="16.5">
      <c r="A11" s="306"/>
      <c r="B11" s="306"/>
      <c r="C11" s="306">
        <v>3240</v>
      </c>
      <c r="D11" s="307" t="s">
        <v>324</v>
      </c>
      <c r="E11" s="331">
        <f t="shared" si="0"/>
        <v>100</v>
      </c>
      <c r="F11" s="299">
        <v>2756</v>
      </c>
      <c r="G11" s="297">
        <v>2756</v>
      </c>
      <c r="H11" s="298">
        <v>2756</v>
      </c>
      <c r="I11" s="299"/>
      <c r="J11" s="299"/>
      <c r="K11" s="299"/>
      <c r="L11" s="299">
        <v>2756</v>
      </c>
      <c r="M11" s="332"/>
      <c r="N11" s="333"/>
      <c r="O11" s="333"/>
      <c r="P11" s="333"/>
      <c r="Q11" s="333"/>
      <c r="R11" s="333"/>
      <c r="S11" s="333"/>
      <c r="IT11" s="199"/>
      <c r="IU11" s="199"/>
      <c r="IV11" s="199"/>
    </row>
    <row r="12" spans="1:256" s="19" customFormat="1" ht="16.5">
      <c r="A12" s="306"/>
      <c r="B12" s="306"/>
      <c r="C12" s="306">
        <v>4010</v>
      </c>
      <c r="D12" s="307" t="s">
        <v>325</v>
      </c>
      <c r="E12" s="331">
        <f t="shared" si="0"/>
        <v>99.17741030985297</v>
      </c>
      <c r="F12" s="299">
        <v>2353826</v>
      </c>
      <c r="G12" s="297">
        <f aca="true" t="shared" si="3" ref="G12:G29">H12+P12</f>
        <v>2334463.67</v>
      </c>
      <c r="H12" s="298">
        <f aca="true" t="shared" si="4" ref="H12:H29">SUM(I12:O12)</f>
        <v>2334463.67</v>
      </c>
      <c r="I12" s="297">
        <v>2334463.67</v>
      </c>
      <c r="J12" s="299"/>
      <c r="K12" s="299"/>
      <c r="L12" s="299"/>
      <c r="M12" s="332"/>
      <c r="N12" s="333"/>
      <c r="O12" s="333"/>
      <c r="P12" s="333"/>
      <c r="Q12" s="333"/>
      <c r="R12" s="333"/>
      <c r="S12" s="333"/>
      <c r="IT12" s="199"/>
      <c r="IU12" s="199"/>
      <c r="IV12" s="199"/>
    </row>
    <row r="13" spans="1:256" s="19" customFormat="1" ht="16.5">
      <c r="A13" s="306"/>
      <c r="B13" s="306"/>
      <c r="C13" s="306">
        <v>4040</v>
      </c>
      <c r="D13" s="307" t="s">
        <v>337</v>
      </c>
      <c r="E13" s="331">
        <f t="shared" si="0"/>
        <v>99.99974807437701</v>
      </c>
      <c r="F13" s="299">
        <v>186563</v>
      </c>
      <c r="G13" s="297">
        <f t="shared" si="3"/>
        <v>186562.53</v>
      </c>
      <c r="H13" s="298">
        <f t="shared" si="4"/>
        <v>186562.53</v>
      </c>
      <c r="I13" s="297">
        <v>186562.53</v>
      </c>
      <c r="J13" s="299"/>
      <c r="K13" s="299"/>
      <c r="L13" s="299"/>
      <c r="M13" s="332"/>
      <c r="N13" s="333"/>
      <c r="O13" s="333"/>
      <c r="P13" s="333"/>
      <c r="Q13" s="333"/>
      <c r="R13" s="333"/>
      <c r="S13" s="333"/>
      <c r="IT13" s="199"/>
      <c r="IU13" s="199"/>
      <c r="IV13" s="199"/>
    </row>
    <row r="14" spans="1:256" s="19" customFormat="1" ht="16.5">
      <c r="A14" s="306"/>
      <c r="B14" s="306"/>
      <c r="C14" s="306">
        <v>4110</v>
      </c>
      <c r="D14" s="307" t="s">
        <v>338</v>
      </c>
      <c r="E14" s="331">
        <f t="shared" si="0"/>
        <v>97.2535886056832</v>
      </c>
      <c r="F14" s="299">
        <v>430390</v>
      </c>
      <c r="G14" s="297">
        <f t="shared" si="3"/>
        <v>418569.72</v>
      </c>
      <c r="H14" s="298">
        <f t="shared" si="4"/>
        <v>418569.72</v>
      </c>
      <c r="I14" s="297">
        <v>418569.72</v>
      </c>
      <c r="J14" s="299"/>
      <c r="K14" s="299"/>
      <c r="L14" s="299"/>
      <c r="M14" s="332"/>
      <c r="N14" s="333"/>
      <c r="O14" s="333"/>
      <c r="P14" s="333"/>
      <c r="Q14" s="333"/>
      <c r="R14" s="333"/>
      <c r="S14" s="333"/>
      <c r="IT14" s="199"/>
      <c r="IU14" s="199"/>
      <c r="IV14" s="199"/>
    </row>
    <row r="15" spans="1:256" s="19" customFormat="1" ht="16.5">
      <c r="A15" s="306"/>
      <c r="B15" s="306"/>
      <c r="C15" s="306">
        <v>4120</v>
      </c>
      <c r="D15" s="307" t="s">
        <v>339</v>
      </c>
      <c r="E15" s="331">
        <f t="shared" si="0"/>
        <v>91.90744440981834</v>
      </c>
      <c r="F15" s="299">
        <v>54551</v>
      </c>
      <c r="G15" s="297">
        <f t="shared" si="3"/>
        <v>50136.43</v>
      </c>
      <c r="H15" s="298">
        <f t="shared" si="4"/>
        <v>50136.43</v>
      </c>
      <c r="I15" s="297">
        <v>50136.43</v>
      </c>
      <c r="J15" s="299"/>
      <c r="K15" s="299"/>
      <c r="L15" s="299"/>
      <c r="M15" s="332"/>
      <c r="N15" s="333"/>
      <c r="O15" s="333"/>
      <c r="P15" s="333"/>
      <c r="Q15" s="333"/>
      <c r="R15" s="333"/>
      <c r="S15" s="333"/>
      <c r="IT15" s="199"/>
      <c r="IU15" s="199"/>
      <c r="IV15" s="199"/>
    </row>
    <row r="16" spans="1:256" s="19" customFormat="1" ht="16.5">
      <c r="A16" s="306"/>
      <c r="B16" s="306"/>
      <c r="C16" s="293">
        <v>4170</v>
      </c>
      <c r="D16" s="294" t="s">
        <v>263</v>
      </c>
      <c r="E16" s="334">
        <v>0</v>
      </c>
      <c r="F16" s="296">
        <v>0</v>
      </c>
      <c r="G16" s="297">
        <f t="shared" si="3"/>
        <v>0</v>
      </c>
      <c r="H16" s="298">
        <f t="shared" si="4"/>
        <v>0</v>
      </c>
      <c r="I16" s="299">
        <v>0</v>
      </c>
      <c r="J16" s="299"/>
      <c r="K16" s="299"/>
      <c r="L16" s="299"/>
      <c r="M16" s="332"/>
      <c r="N16" s="333"/>
      <c r="O16" s="333"/>
      <c r="P16" s="333"/>
      <c r="Q16" s="333"/>
      <c r="R16" s="333"/>
      <c r="S16" s="333"/>
      <c r="IT16" s="199"/>
      <c r="IU16" s="199"/>
      <c r="IV16" s="199"/>
    </row>
    <row r="17" spans="1:256" s="19" customFormat="1" ht="16.5">
      <c r="A17" s="306"/>
      <c r="B17" s="306"/>
      <c r="C17" s="306">
        <v>4210</v>
      </c>
      <c r="D17" s="307" t="s">
        <v>270</v>
      </c>
      <c r="E17" s="331">
        <f aca="true" t="shared" si="5" ref="E17:E27">G17/F17*100</f>
        <v>99.99993853907378</v>
      </c>
      <c r="F17" s="299">
        <v>32541</v>
      </c>
      <c r="G17" s="297">
        <f t="shared" si="3"/>
        <v>32540.98</v>
      </c>
      <c r="H17" s="298">
        <f t="shared" si="4"/>
        <v>32540.98</v>
      </c>
      <c r="I17" s="299"/>
      <c r="J17" s="297">
        <v>32540.98</v>
      </c>
      <c r="K17" s="299"/>
      <c r="L17" s="299"/>
      <c r="M17" s="332"/>
      <c r="N17" s="333"/>
      <c r="O17" s="333"/>
      <c r="P17" s="333"/>
      <c r="Q17" s="333"/>
      <c r="R17" s="333"/>
      <c r="S17" s="333"/>
      <c r="IT17" s="199"/>
      <c r="IU17" s="199"/>
      <c r="IV17" s="199"/>
    </row>
    <row r="18" spans="1:256" s="19" customFormat="1" ht="16.5">
      <c r="A18" s="306"/>
      <c r="B18" s="306"/>
      <c r="C18" s="306">
        <v>4240</v>
      </c>
      <c r="D18" s="307" t="s">
        <v>332</v>
      </c>
      <c r="E18" s="331">
        <f t="shared" si="5"/>
        <v>99.45419415609231</v>
      </c>
      <c r="F18" s="299">
        <v>51807.8</v>
      </c>
      <c r="G18" s="297">
        <f t="shared" si="3"/>
        <v>51525.03</v>
      </c>
      <c r="H18" s="298">
        <f t="shared" si="4"/>
        <v>51525.03</v>
      </c>
      <c r="I18" s="299"/>
      <c r="J18" s="297">
        <v>51525.03</v>
      </c>
      <c r="K18" s="299"/>
      <c r="L18" s="299"/>
      <c r="M18" s="332"/>
      <c r="N18" s="333"/>
      <c r="O18" s="333"/>
      <c r="P18" s="333"/>
      <c r="Q18" s="333"/>
      <c r="R18" s="333"/>
      <c r="S18" s="333"/>
      <c r="IT18" s="199"/>
      <c r="IU18" s="199"/>
      <c r="IV18" s="199"/>
    </row>
    <row r="19" spans="1:256" s="19" customFormat="1" ht="16.5">
      <c r="A19" s="306"/>
      <c r="B19" s="306"/>
      <c r="C19" s="306">
        <v>4260</v>
      </c>
      <c r="D19" s="307" t="s">
        <v>267</v>
      </c>
      <c r="E19" s="331">
        <f t="shared" si="5"/>
        <v>100</v>
      </c>
      <c r="F19" s="299">
        <v>145246</v>
      </c>
      <c r="G19" s="297">
        <f t="shared" si="3"/>
        <v>145246</v>
      </c>
      <c r="H19" s="298">
        <f t="shared" si="4"/>
        <v>145246</v>
      </c>
      <c r="I19" s="299"/>
      <c r="J19" s="297">
        <v>145246</v>
      </c>
      <c r="K19" s="299"/>
      <c r="L19" s="299"/>
      <c r="M19" s="332"/>
      <c r="N19" s="333"/>
      <c r="O19" s="333"/>
      <c r="P19" s="333"/>
      <c r="Q19" s="333"/>
      <c r="R19" s="333"/>
      <c r="S19" s="333"/>
      <c r="IT19" s="199"/>
      <c r="IU19" s="199"/>
      <c r="IV19" s="199"/>
    </row>
    <row r="20" spans="1:256" s="19" customFormat="1" ht="16.5">
      <c r="A20" s="306"/>
      <c r="B20" s="306"/>
      <c r="C20" s="306">
        <v>4270</v>
      </c>
      <c r="D20" s="307" t="s">
        <v>294</v>
      </c>
      <c r="E20" s="331">
        <f t="shared" si="5"/>
        <v>99.99715272093106</v>
      </c>
      <c r="F20" s="299">
        <v>28097</v>
      </c>
      <c r="G20" s="297">
        <f t="shared" si="3"/>
        <v>28096.2</v>
      </c>
      <c r="H20" s="298">
        <f t="shared" si="4"/>
        <v>28096.2</v>
      </c>
      <c r="I20" s="299"/>
      <c r="J20" s="297">
        <v>28096.2</v>
      </c>
      <c r="K20" s="299"/>
      <c r="L20" s="299"/>
      <c r="M20" s="332"/>
      <c r="N20" s="333"/>
      <c r="O20" s="333"/>
      <c r="P20" s="333"/>
      <c r="Q20" s="333"/>
      <c r="R20" s="333"/>
      <c r="S20" s="333"/>
      <c r="IT20" s="199"/>
      <c r="IU20" s="199"/>
      <c r="IV20" s="199"/>
    </row>
    <row r="21" spans="1:256" s="19" customFormat="1" ht="16.5">
      <c r="A21" s="306"/>
      <c r="B21" s="306"/>
      <c r="C21" s="306">
        <v>4280</v>
      </c>
      <c r="D21" s="307" t="s">
        <v>340</v>
      </c>
      <c r="E21" s="331">
        <f t="shared" si="5"/>
        <v>100</v>
      </c>
      <c r="F21" s="299">
        <v>1984</v>
      </c>
      <c r="G21" s="297">
        <f t="shared" si="3"/>
        <v>1984</v>
      </c>
      <c r="H21" s="298">
        <f t="shared" si="4"/>
        <v>1984</v>
      </c>
      <c r="I21" s="299"/>
      <c r="J21" s="297">
        <v>1984</v>
      </c>
      <c r="K21" s="299"/>
      <c r="L21" s="299"/>
      <c r="M21" s="332"/>
      <c r="N21" s="333"/>
      <c r="O21" s="333"/>
      <c r="P21" s="333"/>
      <c r="Q21" s="333"/>
      <c r="R21" s="333"/>
      <c r="S21" s="333"/>
      <c r="IT21" s="199"/>
      <c r="IU21" s="199"/>
      <c r="IV21" s="199"/>
    </row>
    <row r="22" spans="1:256" s="19" customFormat="1" ht="16.5">
      <c r="A22" s="306"/>
      <c r="B22" s="306"/>
      <c r="C22" s="306">
        <v>4300</v>
      </c>
      <c r="D22" s="307" t="s">
        <v>264</v>
      </c>
      <c r="E22" s="331">
        <f t="shared" si="5"/>
        <v>100</v>
      </c>
      <c r="F22" s="299">
        <v>116965</v>
      </c>
      <c r="G22" s="297">
        <f t="shared" si="3"/>
        <v>116965</v>
      </c>
      <c r="H22" s="298">
        <f t="shared" si="4"/>
        <v>116965</v>
      </c>
      <c r="I22" s="299"/>
      <c r="J22" s="297">
        <v>116965</v>
      </c>
      <c r="K22" s="299"/>
      <c r="L22" s="299"/>
      <c r="M22" s="332"/>
      <c r="N22" s="333"/>
      <c r="O22" s="333"/>
      <c r="P22" s="333"/>
      <c r="Q22" s="333"/>
      <c r="R22" s="333"/>
      <c r="S22" s="333"/>
      <c r="IT22" s="199"/>
      <c r="IU22" s="199"/>
      <c r="IV22" s="199"/>
    </row>
    <row r="23" spans="1:256" s="19" customFormat="1" ht="16.5">
      <c r="A23" s="306"/>
      <c r="B23" s="306"/>
      <c r="C23" s="306">
        <v>4350</v>
      </c>
      <c r="D23" s="307" t="s">
        <v>341</v>
      </c>
      <c r="E23" s="331">
        <f t="shared" si="5"/>
        <v>99.98628691983123</v>
      </c>
      <c r="F23" s="299">
        <v>948</v>
      </c>
      <c r="G23" s="297">
        <f t="shared" si="3"/>
        <v>947.87</v>
      </c>
      <c r="H23" s="298">
        <f t="shared" si="4"/>
        <v>947.87</v>
      </c>
      <c r="I23" s="299"/>
      <c r="J23" s="297">
        <v>947.87</v>
      </c>
      <c r="K23" s="299"/>
      <c r="L23" s="299"/>
      <c r="M23" s="332"/>
      <c r="N23" s="333"/>
      <c r="O23" s="333"/>
      <c r="P23" s="333"/>
      <c r="Q23" s="333"/>
      <c r="R23" s="333"/>
      <c r="S23" s="333"/>
      <c r="IT23" s="199"/>
      <c r="IU23" s="199"/>
      <c r="IV23" s="199"/>
    </row>
    <row r="24" spans="1:256" s="19" customFormat="1" ht="48" customHeight="1">
      <c r="A24" s="306"/>
      <c r="B24" s="306"/>
      <c r="C24" s="306">
        <v>4370</v>
      </c>
      <c r="D24" s="312" t="s">
        <v>299</v>
      </c>
      <c r="E24" s="331">
        <f t="shared" si="5"/>
        <v>83.50754310344828</v>
      </c>
      <c r="F24" s="299">
        <v>1856</v>
      </c>
      <c r="G24" s="297">
        <f t="shared" si="3"/>
        <v>1549.9</v>
      </c>
      <c r="H24" s="298">
        <f t="shared" si="4"/>
        <v>1549.9</v>
      </c>
      <c r="I24" s="299"/>
      <c r="J24" s="297">
        <v>1549.9</v>
      </c>
      <c r="K24" s="299"/>
      <c r="L24" s="299"/>
      <c r="M24" s="332"/>
      <c r="N24" s="333"/>
      <c r="O24" s="333"/>
      <c r="P24" s="333"/>
      <c r="Q24" s="333"/>
      <c r="R24" s="333"/>
      <c r="S24" s="333"/>
      <c r="IT24" s="199"/>
      <c r="IU24" s="199"/>
      <c r="IV24" s="199"/>
    </row>
    <row r="25" spans="1:256" s="19" customFormat="1" ht="16.5">
      <c r="A25" s="306"/>
      <c r="B25" s="306"/>
      <c r="C25" s="306">
        <v>4410</v>
      </c>
      <c r="D25" s="307" t="s">
        <v>342</v>
      </c>
      <c r="E25" s="331">
        <f t="shared" si="5"/>
        <v>91.1504424778761</v>
      </c>
      <c r="F25" s="299">
        <v>113</v>
      </c>
      <c r="G25" s="297">
        <f t="shared" si="3"/>
        <v>103</v>
      </c>
      <c r="H25" s="298">
        <f t="shared" si="4"/>
        <v>103</v>
      </c>
      <c r="I25" s="299"/>
      <c r="J25" s="297">
        <v>103</v>
      </c>
      <c r="K25" s="299"/>
      <c r="L25" s="299"/>
      <c r="M25" s="332"/>
      <c r="N25" s="333"/>
      <c r="O25" s="333"/>
      <c r="P25" s="333"/>
      <c r="Q25" s="333"/>
      <c r="R25" s="333"/>
      <c r="S25" s="333"/>
      <c r="IT25" s="199"/>
      <c r="IU25" s="199"/>
      <c r="IV25" s="199"/>
    </row>
    <row r="26" spans="1:256" s="19" customFormat="1" ht="16.5">
      <c r="A26" s="306"/>
      <c r="B26" s="306"/>
      <c r="C26" s="306">
        <v>4430</v>
      </c>
      <c r="D26" s="307" t="s">
        <v>265</v>
      </c>
      <c r="E26" s="331">
        <f t="shared" si="5"/>
        <v>100.01731601731603</v>
      </c>
      <c r="F26" s="299">
        <v>1155</v>
      </c>
      <c r="G26" s="297">
        <f t="shared" si="3"/>
        <v>1155.2</v>
      </c>
      <c r="H26" s="298">
        <f t="shared" si="4"/>
        <v>1155.2</v>
      </c>
      <c r="I26" s="299"/>
      <c r="J26" s="297">
        <v>1155.2</v>
      </c>
      <c r="K26" s="299"/>
      <c r="L26" s="299"/>
      <c r="M26" s="332"/>
      <c r="N26" s="333"/>
      <c r="O26" s="333"/>
      <c r="P26" s="333"/>
      <c r="Q26" s="333"/>
      <c r="R26" s="333"/>
      <c r="S26" s="333"/>
      <c r="IT26" s="199"/>
      <c r="IU26" s="199"/>
      <c r="IV26" s="199"/>
    </row>
    <row r="27" spans="1:256" s="19" customFormat="1" ht="16.5">
      <c r="A27" s="306"/>
      <c r="B27" s="306"/>
      <c r="C27" s="306">
        <v>4440</v>
      </c>
      <c r="D27" s="307" t="s">
        <v>343</v>
      </c>
      <c r="E27" s="331">
        <f t="shared" si="5"/>
        <v>100</v>
      </c>
      <c r="F27" s="299">
        <v>123331</v>
      </c>
      <c r="G27" s="297">
        <f t="shared" si="3"/>
        <v>123331</v>
      </c>
      <c r="H27" s="298">
        <f t="shared" si="4"/>
        <v>123331</v>
      </c>
      <c r="I27" s="299"/>
      <c r="J27" s="297">
        <v>123331</v>
      </c>
      <c r="K27" s="299"/>
      <c r="L27" s="299"/>
      <c r="M27" s="332"/>
      <c r="N27" s="333"/>
      <c r="O27" s="333"/>
      <c r="P27" s="333"/>
      <c r="Q27" s="333"/>
      <c r="R27" s="333"/>
      <c r="S27" s="333"/>
      <c r="IT27" s="199"/>
      <c r="IU27" s="199"/>
      <c r="IV27" s="199"/>
    </row>
    <row r="28" spans="1:256" s="19" customFormat="1" ht="16.5">
      <c r="A28" s="306"/>
      <c r="B28" s="306"/>
      <c r="C28" s="293">
        <v>4480</v>
      </c>
      <c r="D28" s="294" t="s">
        <v>81</v>
      </c>
      <c r="E28" s="331">
        <v>0</v>
      </c>
      <c r="F28" s="299">
        <v>0</v>
      </c>
      <c r="G28" s="297">
        <f t="shared" si="3"/>
        <v>0</v>
      </c>
      <c r="H28" s="298">
        <f t="shared" si="4"/>
        <v>0</v>
      </c>
      <c r="I28" s="299"/>
      <c r="J28" s="297">
        <v>0</v>
      </c>
      <c r="K28" s="299"/>
      <c r="L28" s="299"/>
      <c r="M28" s="332"/>
      <c r="N28" s="333"/>
      <c r="O28" s="333"/>
      <c r="P28" s="333"/>
      <c r="Q28" s="333"/>
      <c r="R28" s="333"/>
      <c r="S28" s="333"/>
      <c r="IT28" s="199"/>
      <c r="IU28" s="199"/>
      <c r="IV28" s="199"/>
    </row>
    <row r="29" spans="1:256" s="19" customFormat="1" ht="31.5">
      <c r="A29" s="306"/>
      <c r="B29" s="306"/>
      <c r="C29" s="306">
        <v>4700</v>
      </c>
      <c r="D29" s="307" t="s">
        <v>303</v>
      </c>
      <c r="E29" s="331">
        <f aca="true" t="shared" si="6" ref="E29:E35">G29/F29*100</f>
        <v>66</v>
      </c>
      <c r="F29" s="299">
        <v>500</v>
      </c>
      <c r="G29" s="297">
        <f t="shared" si="3"/>
        <v>330</v>
      </c>
      <c r="H29" s="298">
        <f t="shared" si="4"/>
        <v>330</v>
      </c>
      <c r="I29" s="299"/>
      <c r="J29" s="297">
        <v>330</v>
      </c>
      <c r="K29" s="299"/>
      <c r="L29" s="299"/>
      <c r="M29" s="332"/>
      <c r="N29" s="333"/>
      <c r="O29" s="333"/>
      <c r="P29" s="333"/>
      <c r="Q29" s="333"/>
      <c r="R29" s="333"/>
      <c r="S29" s="333"/>
      <c r="IT29" s="199"/>
      <c r="IU29" s="199"/>
      <c r="IV29" s="199"/>
    </row>
    <row r="30" spans="1:256" s="19" customFormat="1" ht="16.5">
      <c r="A30" s="329"/>
      <c r="B30" s="329">
        <v>80103</v>
      </c>
      <c r="C30" s="329"/>
      <c r="D30" s="288" t="s">
        <v>137</v>
      </c>
      <c r="E30" s="330">
        <f t="shared" si="6"/>
        <v>99.99961927323491</v>
      </c>
      <c r="F30" s="335">
        <f aca="true" t="shared" si="7" ref="F30:S30">SUM(F31:F40)</f>
        <v>118195</v>
      </c>
      <c r="G30" s="335">
        <f t="shared" si="7"/>
        <v>118194.55</v>
      </c>
      <c r="H30" s="335">
        <f t="shared" si="7"/>
        <v>118194.55</v>
      </c>
      <c r="I30" s="335">
        <f t="shared" si="7"/>
        <v>113442.55</v>
      </c>
      <c r="J30" s="335">
        <f t="shared" si="7"/>
        <v>4752</v>
      </c>
      <c r="K30" s="335">
        <f t="shared" si="7"/>
        <v>0</v>
      </c>
      <c r="L30" s="335">
        <f t="shared" si="7"/>
        <v>0</v>
      </c>
      <c r="M30" s="335">
        <f t="shared" si="7"/>
        <v>0</v>
      </c>
      <c r="N30" s="335">
        <f t="shared" si="7"/>
        <v>0</v>
      </c>
      <c r="O30" s="335">
        <f t="shared" si="7"/>
        <v>0</v>
      </c>
      <c r="P30" s="335">
        <f t="shared" si="7"/>
        <v>0</v>
      </c>
      <c r="Q30" s="335">
        <f t="shared" si="7"/>
        <v>0</v>
      </c>
      <c r="R30" s="335">
        <f t="shared" si="7"/>
        <v>0</v>
      </c>
      <c r="S30" s="335">
        <f t="shared" si="7"/>
        <v>0</v>
      </c>
      <c r="IT30" s="199"/>
      <c r="IU30" s="199"/>
      <c r="IV30" s="199"/>
    </row>
    <row r="31" spans="1:256" s="19" customFormat="1" ht="16.5">
      <c r="A31" s="336"/>
      <c r="B31" s="337"/>
      <c r="C31" s="337">
        <v>3020</v>
      </c>
      <c r="D31" s="307" t="s">
        <v>357</v>
      </c>
      <c r="E31" s="331">
        <v>0</v>
      </c>
      <c r="F31" s="338">
        <v>0</v>
      </c>
      <c r="G31" s="297">
        <f aca="true" t="shared" si="8" ref="G31:G40">H31+P31</f>
        <v>0</v>
      </c>
      <c r="H31" s="298">
        <f aca="true" t="shared" si="9" ref="H31:H40">SUM(I31:O31)</f>
        <v>0</v>
      </c>
      <c r="I31" s="338"/>
      <c r="J31" s="339"/>
      <c r="K31" s="338"/>
      <c r="L31" s="339">
        <v>0</v>
      </c>
      <c r="M31" s="340"/>
      <c r="N31" s="333"/>
      <c r="O31" s="333"/>
      <c r="P31" s="333"/>
      <c r="Q31" s="333"/>
      <c r="R31" s="333"/>
      <c r="S31" s="333"/>
      <c r="IT31" s="199"/>
      <c r="IU31" s="199"/>
      <c r="IV31" s="199"/>
    </row>
    <row r="32" spans="1:256" s="19" customFormat="1" ht="16.5">
      <c r="A32" s="337"/>
      <c r="B32" s="337"/>
      <c r="C32" s="337">
        <v>4010</v>
      </c>
      <c r="D32" s="307" t="s">
        <v>325</v>
      </c>
      <c r="E32" s="331">
        <f t="shared" si="6"/>
        <v>99.99963111925558</v>
      </c>
      <c r="F32" s="338">
        <v>84038</v>
      </c>
      <c r="G32" s="297">
        <f t="shared" si="8"/>
        <v>84037.69</v>
      </c>
      <c r="H32" s="298">
        <f t="shared" si="9"/>
        <v>84037.69</v>
      </c>
      <c r="I32" s="297">
        <v>84037.69</v>
      </c>
      <c r="J32" s="339"/>
      <c r="K32" s="339"/>
      <c r="L32" s="339"/>
      <c r="M32" s="340"/>
      <c r="N32" s="333"/>
      <c r="O32" s="333"/>
      <c r="P32" s="333"/>
      <c r="Q32" s="333"/>
      <c r="R32" s="333"/>
      <c r="S32" s="333"/>
      <c r="IT32" s="199"/>
      <c r="IU32" s="199"/>
      <c r="IV32" s="199"/>
    </row>
    <row r="33" spans="1:256" s="19" customFormat="1" ht="16.5">
      <c r="A33" s="337"/>
      <c r="B33" s="337"/>
      <c r="C33" s="337">
        <v>4040</v>
      </c>
      <c r="D33" s="307" t="s">
        <v>337</v>
      </c>
      <c r="E33" s="331">
        <f t="shared" si="6"/>
        <v>100.00254724732949</v>
      </c>
      <c r="F33" s="338">
        <v>12170</v>
      </c>
      <c r="G33" s="297">
        <f t="shared" si="8"/>
        <v>12170.31</v>
      </c>
      <c r="H33" s="298">
        <f t="shared" si="9"/>
        <v>12170.31</v>
      </c>
      <c r="I33" s="297">
        <v>12170.31</v>
      </c>
      <c r="J33" s="339"/>
      <c r="K33" s="339"/>
      <c r="L33" s="339"/>
      <c r="M33" s="340"/>
      <c r="N33" s="333"/>
      <c r="O33" s="333"/>
      <c r="P33" s="333"/>
      <c r="Q33" s="333"/>
      <c r="R33" s="333"/>
      <c r="S33" s="333"/>
      <c r="IT33" s="199"/>
      <c r="IU33" s="199"/>
      <c r="IV33" s="199"/>
    </row>
    <row r="34" spans="1:256" s="19" customFormat="1" ht="16.5">
      <c r="A34" s="337"/>
      <c r="B34" s="337"/>
      <c r="C34" s="337">
        <v>4110</v>
      </c>
      <c r="D34" s="307" t="s">
        <v>338</v>
      </c>
      <c r="E34" s="331">
        <f t="shared" si="6"/>
        <v>99.99820954907162</v>
      </c>
      <c r="F34" s="338">
        <v>15080</v>
      </c>
      <c r="G34" s="297">
        <f t="shared" si="8"/>
        <v>15079.73</v>
      </c>
      <c r="H34" s="298">
        <f t="shared" si="9"/>
        <v>15079.73</v>
      </c>
      <c r="I34" s="297">
        <v>15079.73</v>
      </c>
      <c r="J34" s="339"/>
      <c r="K34" s="339"/>
      <c r="L34" s="339"/>
      <c r="M34" s="340"/>
      <c r="N34" s="333"/>
      <c r="O34" s="333"/>
      <c r="P34" s="333"/>
      <c r="Q34" s="333"/>
      <c r="R34" s="333"/>
      <c r="S34" s="333"/>
      <c r="IT34" s="199"/>
      <c r="IU34" s="199"/>
      <c r="IV34" s="199"/>
    </row>
    <row r="35" spans="1:256" s="19" customFormat="1" ht="16.5">
      <c r="A35" s="337"/>
      <c r="B35" s="337"/>
      <c r="C35" s="337">
        <v>4120</v>
      </c>
      <c r="D35" s="307" t="s">
        <v>339</v>
      </c>
      <c r="E35" s="331">
        <f t="shared" si="6"/>
        <v>99.99164733178655</v>
      </c>
      <c r="F35" s="338">
        <v>2155</v>
      </c>
      <c r="G35" s="297">
        <f t="shared" si="8"/>
        <v>2154.82</v>
      </c>
      <c r="H35" s="298">
        <f t="shared" si="9"/>
        <v>2154.82</v>
      </c>
      <c r="I35" s="297">
        <v>2154.82</v>
      </c>
      <c r="J35" s="339"/>
      <c r="K35" s="339"/>
      <c r="L35" s="339"/>
      <c r="M35" s="340"/>
      <c r="N35" s="333"/>
      <c r="O35" s="333"/>
      <c r="P35" s="333"/>
      <c r="Q35" s="333"/>
      <c r="R35" s="333"/>
      <c r="S35" s="333"/>
      <c r="IT35" s="199"/>
      <c r="IU35" s="199"/>
      <c r="IV35" s="199"/>
    </row>
    <row r="36" spans="1:256" s="19" customFormat="1" ht="16.5">
      <c r="A36" s="337"/>
      <c r="B36" s="337"/>
      <c r="C36" s="337">
        <v>4210</v>
      </c>
      <c r="D36" s="307" t="s">
        <v>270</v>
      </c>
      <c r="E36" s="331">
        <v>0</v>
      </c>
      <c r="F36" s="338">
        <v>0</v>
      </c>
      <c r="G36" s="297">
        <f t="shared" si="8"/>
        <v>0</v>
      </c>
      <c r="H36" s="298">
        <f t="shared" si="9"/>
        <v>0</v>
      </c>
      <c r="I36" s="338"/>
      <c r="J36" s="297">
        <v>0</v>
      </c>
      <c r="K36" s="339"/>
      <c r="L36" s="339"/>
      <c r="M36" s="340"/>
      <c r="N36" s="333"/>
      <c r="O36" s="333"/>
      <c r="P36" s="333"/>
      <c r="Q36" s="333"/>
      <c r="R36" s="333"/>
      <c r="S36" s="333"/>
      <c r="IT36" s="199"/>
      <c r="IU36" s="199"/>
      <c r="IV36" s="199"/>
    </row>
    <row r="37" spans="1:256" s="19" customFormat="1" ht="16.5">
      <c r="A37" s="337"/>
      <c r="B37" s="337"/>
      <c r="C37" s="337">
        <v>4240</v>
      </c>
      <c r="D37" s="307" t="s">
        <v>332</v>
      </c>
      <c r="E37" s="331">
        <v>0</v>
      </c>
      <c r="F37" s="338">
        <v>0</v>
      </c>
      <c r="G37" s="297">
        <f t="shared" si="8"/>
        <v>0</v>
      </c>
      <c r="H37" s="298">
        <f t="shared" si="9"/>
        <v>0</v>
      </c>
      <c r="I37" s="338"/>
      <c r="J37" s="297">
        <v>0</v>
      </c>
      <c r="K37" s="339"/>
      <c r="L37" s="339"/>
      <c r="M37" s="340"/>
      <c r="N37" s="333"/>
      <c r="O37" s="333"/>
      <c r="P37" s="333"/>
      <c r="Q37" s="333"/>
      <c r="R37" s="333"/>
      <c r="S37" s="333"/>
      <c r="IT37" s="199"/>
      <c r="IU37" s="199"/>
      <c r="IV37" s="199"/>
    </row>
    <row r="38" spans="1:256" s="19" customFormat="1" ht="16.5">
      <c r="A38" s="337"/>
      <c r="B38" s="337"/>
      <c r="C38" s="293">
        <v>4280</v>
      </c>
      <c r="D38" s="294" t="s">
        <v>340</v>
      </c>
      <c r="E38" s="295">
        <v>0</v>
      </c>
      <c r="F38" s="296">
        <v>0</v>
      </c>
      <c r="G38" s="297">
        <f t="shared" si="8"/>
        <v>0</v>
      </c>
      <c r="H38" s="298">
        <f t="shared" si="9"/>
        <v>0</v>
      </c>
      <c r="I38" s="296"/>
      <c r="J38" s="297">
        <v>0</v>
      </c>
      <c r="K38" s="339"/>
      <c r="L38" s="339"/>
      <c r="M38" s="340"/>
      <c r="N38" s="333"/>
      <c r="O38" s="333"/>
      <c r="P38" s="333"/>
      <c r="Q38" s="333"/>
      <c r="R38" s="333"/>
      <c r="S38" s="333"/>
      <c r="IT38" s="199"/>
      <c r="IU38" s="199"/>
      <c r="IV38" s="199"/>
    </row>
    <row r="39" spans="1:256" s="19" customFormat="1" ht="16.5">
      <c r="A39" s="337"/>
      <c r="B39" s="337"/>
      <c r="C39" s="293">
        <v>4300</v>
      </c>
      <c r="D39" s="294" t="s">
        <v>264</v>
      </c>
      <c r="E39" s="295">
        <v>0</v>
      </c>
      <c r="F39" s="296">
        <v>0</v>
      </c>
      <c r="G39" s="297">
        <f t="shared" si="8"/>
        <v>0</v>
      </c>
      <c r="H39" s="298">
        <f t="shared" si="9"/>
        <v>0</v>
      </c>
      <c r="I39" s="299"/>
      <c r="J39" s="297">
        <v>0</v>
      </c>
      <c r="K39" s="339"/>
      <c r="L39" s="339"/>
      <c r="M39" s="340"/>
      <c r="N39" s="333"/>
      <c r="O39" s="333"/>
      <c r="P39" s="333"/>
      <c r="Q39" s="333"/>
      <c r="R39" s="333"/>
      <c r="S39" s="333"/>
      <c r="IT39" s="199"/>
      <c r="IU39" s="199"/>
      <c r="IV39" s="199"/>
    </row>
    <row r="40" spans="1:256" s="19" customFormat="1" ht="16.5">
      <c r="A40" s="337"/>
      <c r="B40" s="337"/>
      <c r="C40" s="337">
        <v>4440</v>
      </c>
      <c r="D40" s="307" t="s">
        <v>343</v>
      </c>
      <c r="E40" s="331">
        <f>G40/F40*100</f>
        <v>100</v>
      </c>
      <c r="F40" s="338">
        <v>4752</v>
      </c>
      <c r="G40" s="297">
        <f t="shared" si="8"/>
        <v>4752</v>
      </c>
      <c r="H40" s="298">
        <f t="shared" si="9"/>
        <v>4752</v>
      </c>
      <c r="I40" s="338"/>
      <c r="J40" s="297">
        <v>4752</v>
      </c>
      <c r="K40" s="339"/>
      <c r="L40" s="339"/>
      <c r="M40" s="340"/>
      <c r="N40" s="333"/>
      <c r="O40" s="333"/>
      <c r="P40" s="333"/>
      <c r="Q40" s="333"/>
      <c r="R40" s="333"/>
      <c r="S40" s="333"/>
      <c r="IT40" s="199"/>
      <c r="IU40" s="199"/>
      <c r="IV40" s="199"/>
    </row>
    <row r="41" spans="1:256" s="19" customFormat="1" ht="16.5">
      <c r="A41" s="341"/>
      <c r="B41" s="329">
        <v>80146</v>
      </c>
      <c r="C41" s="329"/>
      <c r="D41" s="288" t="s">
        <v>348</v>
      </c>
      <c r="E41" s="330">
        <f>G41/F41*100</f>
        <v>100</v>
      </c>
      <c r="F41" s="335">
        <f>SUM(F42:F45)</f>
        <v>300</v>
      </c>
      <c r="G41" s="335">
        <f aca="true" t="shared" si="10" ref="G41:S41">SUM(G44:G45)</f>
        <v>300</v>
      </c>
      <c r="H41" s="335">
        <f t="shared" si="10"/>
        <v>300</v>
      </c>
      <c r="I41" s="335">
        <f t="shared" si="10"/>
        <v>0</v>
      </c>
      <c r="J41" s="335">
        <f t="shared" si="10"/>
        <v>300</v>
      </c>
      <c r="K41" s="335">
        <f t="shared" si="10"/>
        <v>0</v>
      </c>
      <c r="L41" s="335">
        <f t="shared" si="10"/>
        <v>0</v>
      </c>
      <c r="M41" s="335">
        <f t="shared" si="10"/>
        <v>0</v>
      </c>
      <c r="N41" s="335">
        <f t="shared" si="10"/>
        <v>0</v>
      </c>
      <c r="O41" s="335">
        <f t="shared" si="10"/>
        <v>0</v>
      </c>
      <c r="P41" s="335">
        <f t="shared" si="10"/>
        <v>0</v>
      </c>
      <c r="Q41" s="335">
        <f t="shared" si="10"/>
        <v>0</v>
      </c>
      <c r="R41" s="335">
        <f t="shared" si="10"/>
        <v>0</v>
      </c>
      <c r="S41" s="335">
        <f t="shared" si="10"/>
        <v>0</v>
      </c>
      <c r="IT41" s="199"/>
      <c r="IU41" s="199"/>
      <c r="IV41" s="199"/>
    </row>
    <row r="42" spans="1:256" s="19" customFormat="1" ht="16.5">
      <c r="A42" s="341"/>
      <c r="B42" s="329"/>
      <c r="C42" s="660">
        <v>4240</v>
      </c>
      <c r="D42" s="307" t="s">
        <v>332</v>
      </c>
      <c r="E42" s="330">
        <v>0</v>
      </c>
      <c r="F42" s="702">
        <v>0</v>
      </c>
      <c r="G42" s="702">
        <v>0</v>
      </c>
      <c r="H42" s="702">
        <v>0</v>
      </c>
      <c r="I42" s="702"/>
      <c r="J42" s="702">
        <v>0</v>
      </c>
      <c r="K42" s="335"/>
      <c r="L42" s="335"/>
      <c r="M42" s="335"/>
      <c r="N42" s="335"/>
      <c r="O42" s="335"/>
      <c r="P42" s="335"/>
      <c r="Q42" s="335"/>
      <c r="R42" s="335"/>
      <c r="S42" s="335"/>
      <c r="IT42" s="199"/>
      <c r="IU42" s="199"/>
      <c r="IV42" s="199"/>
    </row>
    <row r="43" spans="1:256" s="19" customFormat="1" ht="16.5">
      <c r="A43" s="341"/>
      <c r="B43" s="329"/>
      <c r="C43" s="660">
        <v>4300</v>
      </c>
      <c r="D43" s="307" t="s">
        <v>264</v>
      </c>
      <c r="E43" s="701">
        <v>0</v>
      </c>
      <c r="F43" s="702">
        <v>0</v>
      </c>
      <c r="G43" s="702">
        <v>0</v>
      </c>
      <c r="H43" s="702">
        <v>0</v>
      </c>
      <c r="I43" s="702"/>
      <c r="J43" s="702">
        <v>0</v>
      </c>
      <c r="K43" s="335"/>
      <c r="L43" s="335"/>
      <c r="M43" s="335"/>
      <c r="N43" s="335"/>
      <c r="O43" s="335"/>
      <c r="P43" s="335"/>
      <c r="Q43" s="335"/>
      <c r="R43" s="335"/>
      <c r="S43" s="335"/>
      <c r="IT43" s="199"/>
      <c r="IU43" s="199"/>
      <c r="IV43" s="199"/>
    </row>
    <row r="44" spans="1:256" s="19" customFormat="1" ht="16.5">
      <c r="A44" s="306"/>
      <c r="B44" s="306"/>
      <c r="C44" s="293">
        <v>4410</v>
      </c>
      <c r="D44" s="294" t="s">
        <v>342</v>
      </c>
      <c r="E44" s="331">
        <v>0</v>
      </c>
      <c r="F44" s="342">
        <v>0</v>
      </c>
      <c r="G44" s="297">
        <f>H44+P44</f>
        <v>0</v>
      </c>
      <c r="H44" s="298">
        <f>SUM(I44:O44)</f>
        <v>0</v>
      </c>
      <c r="I44" s="299"/>
      <c r="J44" s="342">
        <v>0</v>
      </c>
      <c r="K44" s="298"/>
      <c r="L44" s="298"/>
      <c r="M44" s="298"/>
      <c r="N44" s="333"/>
      <c r="O44" s="333"/>
      <c r="P44" s="333"/>
      <c r="Q44" s="333"/>
      <c r="R44" s="333"/>
      <c r="S44" s="333"/>
      <c r="IT44" s="199"/>
      <c r="IU44" s="199"/>
      <c r="IV44" s="199"/>
    </row>
    <row r="45" spans="1:256" s="19" customFormat="1" ht="31.5">
      <c r="A45" s="306"/>
      <c r="B45" s="306"/>
      <c r="C45" s="293">
        <v>4700</v>
      </c>
      <c r="D45" s="294" t="s">
        <v>344</v>
      </c>
      <c r="E45" s="334">
        <f aca="true" t="shared" si="11" ref="E45:E50">G45/F45*100</f>
        <v>100</v>
      </c>
      <c r="F45" s="342">
        <v>300</v>
      </c>
      <c r="G45" s="297">
        <f>H45+P45</f>
        <v>300</v>
      </c>
      <c r="H45" s="298">
        <f>SUM(I45:O45)</f>
        <v>300</v>
      </c>
      <c r="I45" s="299"/>
      <c r="J45" s="342">
        <v>300</v>
      </c>
      <c r="K45" s="298"/>
      <c r="L45" s="298"/>
      <c r="M45" s="298"/>
      <c r="N45" s="333"/>
      <c r="O45" s="333"/>
      <c r="P45" s="333"/>
      <c r="Q45" s="333"/>
      <c r="R45" s="333"/>
      <c r="S45" s="333"/>
      <c r="IT45" s="199"/>
      <c r="IU45" s="199"/>
      <c r="IV45" s="199"/>
    </row>
    <row r="46" spans="1:256" s="19" customFormat="1" ht="16.5">
      <c r="A46" s="329"/>
      <c r="B46" s="329">
        <v>80195</v>
      </c>
      <c r="C46" s="329"/>
      <c r="D46" s="288" t="s">
        <v>16</v>
      </c>
      <c r="E46" s="330">
        <f t="shared" si="11"/>
        <v>100</v>
      </c>
      <c r="F46" s="335">
        <f>SUM(F47)</f>
        <v>24162</v>
      </c>
      <c r="G46" s="335">
        <f>SUM(G47:G47)</f>
        <v>24162</v>
      </c>
      <c r="H46" s="335">
        <f>SUM(H47:H47)</f>
        <v>24162</v>
      </c>
      <c r="I46" s="335"/>
      <c r="J46" s="335">
        <v>24162</v>
      </c>
      <c r="K46" s="335">
        <f>SUM(K47:K47)</f>
        <v>0</v>
      </c>
      <c r="L46" s="335">
        <f>SUM(L47:L47)</f>
        <v>0</v>
      </c>
      <c r="M46" s="335">
        <f>SUM(M47:M47)</f>
        <v>0</v>
      </c>
      <c r="N46" s="333"/>
      <c r="O46" s="333"/>
      <c r="P46" s="333"/>
      <c r="Q46" s="333"/>
      <c r="R46" s="333"/>
      <c r="S46" s="333"/>
      <c r="IT46" s="199"/>
      <c r="IU46" s="199"/>
      <c r="IV46" s="199"/>
    </row>
    <row r="47" spans="1:256" s="19" customFormat="1" ht="16.5">
      <c r="A47" s="329"/>
      <c r="B47" s="329"/>
      <c r="C47" s="306">
        <v>4440</v>
      </c>
      <c r="D47" s="307" t="s">
        <v>343</v>
      </c>
      <c r="E47" s="331">
        <f t="shared" si="11"/>
        <v>100</v>
      </c>
      <c r="F47" s="299">
        <v>24162</v>
      </c>
      <c r="G47" s="297">
        <v>24162</v>
      </c>
      <c r="H47" s="298">
        <f>SUM(I47:O47)</f>
        <v>24162</v>
      </c>
      <c r="I47" s="299"/>
      <c r="J47" s="296">
        <v>24162</v>
      </c>
      <c r="K47" s="298"/>
      <c r="L47" s="298"/>
      <c r="M47" s="298"/>
      <c r="N47" s="333"/>
      <c r="O47" s="333"/>
      <c r="P47" s="333"/>
      <c r="Q47" s="333"/>
      <c r="R47" s="333"/>
      <c r="S47" s="333"/>
      <c r="IT47" s="199"/>
      <c r="IU47" s="199"/>
      <c r="IV47" s="199"/>
    </row>
    <row r="48" spans="1:256" s="19" customFormat="1" ht="16.5">
      <c r="A48" s="772">
        <v>854</v>
      </c>
      <c r="B48" s="772"/>
      <c r="C48" s="772"/>
      <c r="D48" s="761" t="s">
        <v>669</v>
      </c>
      <c r="E48" s="773">
        <f t="shared" si="11"/>
        <v>99.99723391461215</v>
      </c>
      <c r="F48" s="774">
        <v>8315</v>
      </c>
      <c r="G48" s="775">
        <v>8314.77</v>
      </c>
      <c r="H48" s="776">
        <v>8314.77</v>
      </c>
      <c r="I48" s="774"/>
      <c r="J48" s="777"/>
      <c r="K48" s="776"/>
      <c r="L48" s="776">
        <v>8314.77</v>
      </c>
      <c r="M48" s="776"/>
      <c r="N48" s="771"/>
      <c r="O48" s="771"/>
      <c r="P48" s="771"/>
      <c r="Q48" s="771"/>
      <c r="R48" s="771"/>
      <c r="S48" s="771"/>
      <c r="IT48" s="199"/>
      <c r="IU48" s="199"/>
      <c r="IV48" s="199"/>
    </row>
    <row r="49" spans="1:256" s="19" customFormat="1" ht="16.5">
      <c r="A49" s="329"/>
      <c r="B49" s="329">
        <v>85415</v>
      </c>
      <c r="C49" s="306"/>
      <c r="D49" s="45" t="s">
        <v>183</v>
      </c>
      <c r="E49" s="829">
        <f t="shared" si="11"/>
        <v>99.99723391461215</v>
      </c>
      <c r="F49" s="830">
        <v>8315</v>
      </c>
      <c r="G49" s="830">
        <v>8314.77</v>
      </c>
      <c r="H49" s="830">
        <v>8314.77</v>
      </c>
      <c r="I49" s="830"/>
      <c r="J49" s="831"/>
      <c r="K49" s="832"/>
      <c r="L49" s="830">
        <v>8314.77</v>
      </c>
      <c r="M49" s="298"/>
      <c r="N49" s="333"/>
      <c r="O49" s="333"/>
      <c r="P49" s="333"/>
      <c r="Q49" s="333"/>
      <c r="R49" s="333"/>
      <c r="S49" s="333"/>
      <c r="IT49" s="199"/>
      <c r="IU49" s="199"/>
      <c r="IV49" s="199"/>
    </row>
    <row r="50" spans="1:256" s="19" customFormat="1" ht="16.5">
      <c r="A50" s="329"/>
      <c r="B50" s="329"/>
      <c r="C50" s="306">
        <v>3260</v>
      </c>
      <c r="D50" s="32" t="s">
        <v>368</v>
      </c>
      <c r="E50" s="331">
        <f t="shared" si="11"/>
        <v>99.99723391461215</v>
      </c>
      <c r="F50" s="299">
        <v>8315</v>
      </c>
      <c r="G50" s="299">
        <v>8314.77</v>
      </c>
      <c r="H50" s="299">
        <v>8314.77</v>
      </c>
      <c r="I50" s="299"/>
      <c r="J50" s="296"/>
      <c r="K50" s="298"/>
      <c r="L50" s="299">
        <v>8314.77</v>
      </c>
      <c r="M50" s="298"/>
      <c r="N50" s="333"/>
      <c r="O50" s="333"/>
      <c r="P50" s="333"/>
      <c r="Q50" s="333"/>
      <c r="R50" s="333"/>
      <c r="S50" s="333"/>
      <c r="IT50" s="199"/>
      <c r="IU50" s="199"/>
      <c r="IV50" s="199"/>
    </row>
    <row r="51" spans="1:256" s="19" customFormat="1" ht="16.5">
      <c r="A51" s="2"/>
      <c r="B51" s="2"/>
      <c r="C51" s="2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IT51" s="199"/>
      <c r="IU51" s="199"/>
      <c r="IV51" s="199"/>
    </row>
    <row r="52" spans="4:256" s="19" customFormat="1" ht="16.5">
      <c r="D52" s="315"/>
      <c r="E52" s="315"/>
      <c r="F52" s="315"/>
      <c r="IT52" s="199"/>
      <c r="IU52" s="199"/>
      <c r="IV52" s="199"/>
    </row>
    <row r="53" spans="4:256" s="19" customFormat="1" ht="16.5">
      <c r="D53" s="315"/>
      <c r="E53" s="315"/>
      <c r="F53" s="315"/>
      <c r="IT53" s="199"/>
      <c r="IU53" s="199"/>
      <c r="IV53" s="199"/>
    </row>
    <row r="54" spans="4:256" s="19" customFormat="1" ht="16.5">
      <c r="D54" s="315"/>
      <c r="E54" s="315"/>
      <c r="F54" s="315"/>
      <c r="IT54" s="199"/>
      <c r="IU54" s="199"/>
      <c r="IV54" s="199"/>
    </row>
    <row r="55" spans="4:256" s="19" customFormat="1" ht="16.5">
      <c r="D55" s="315"/>
      <c r="E55" s="315"/>
      <c r="F55" s="315"/>
      <c r="IT55" s="199"/>
      <c r="IU55" s="199"/>
      <c r="IV55" s="199"/>
    </row>
    <row r="56" spans="4:256" s="19" customFormat="1" ht="16.5">
      <c r="D56" s="315"/>
      <c r="E56" s="315"/>
      <c r="F56" s="315"/>
      <c r="IT56" s="199"/>
      <c r="IU56" s="199"/>
      <c r="IV56" s="199"/>
    </row>
    <row r="57" spans="4:256" s="19" customFormat="1" ht="16.5">
      <c r="D57" s="315"/>
      <c r="E57" s="315"/>
      <c r="F57" s="315"/>
      <c r="IT57" s="199"/>
      <c r="IU57" s="199"/>
      <c r="IV57" s="199"/>
    </row>
    <row r="58" spans="4:256" s="19" customFormat="1" ht="16.5">
      <c r="D58" s="315"/>
      <c r="E58" s="315"/>
      <c r="F58" s="315"/>
      <c r="IT58" s="199"/>
      <c r="IU58" s="199"/>
      <c r="IV58" s="199"/>
    </row>
    <row r="59" spans="4:256" s="19" customFormat="1" ht="16.5">
      <c r="D59" s="315"/>
      <c r="E59" s="315"/>
      <c r="F59" s="315"/>
      <c r="IT59" s="199"/>
      <c r="IU59" s="199"/>
      <c r="IV59" s="199"/>
    </row>
    <row r="60" spans="4:256" s="19" customFormat="1" ht="16.5">
      <c r="D60" s="315"/>
      <c r="E60" s="315"/>
      <c r="F60" s="315"/>
      <c r="IT60" s="199"/>
      <c r="IU60" s="199"/>
      <c r="IV60" s="199"/>
    </row>
    <row r="61" spans="4:256" s="19" customFormat="1" ht="16.5">
      <c r="D61" s="315"/>
      <c r="E61" s="315"/>
      <c r="F61" s="315"/>
      <c r="IT61" s="199"/>
      <c r="IU61" s="199"/>
      <c r="IV61" s="199"/>
    </row>
    <row r="62" spans="4:256" s="19" customFormat="1" ht="16.5">
      <c r="D62" s="315"/>
      <c r="E62" s="315"/>
      <c r="F62" s="315"/>
      <c r="IT62" s="199"/>
      <c r="IU62" s="199"/>
      <c r="IV62" s="199"/>
    </row>
  </sheetData>
  <sheetProtection selectLockedCells="1" selectUnlockedCells="1"/>
  <mergeCells count="23">
    <mergeCell ref="A1:S1"/>
    <mergeCell ref="A2:D2"/>
    <mergeCell ref="A3:A6"/>
    <mergeCell ref="B3:B6"/>
    <mergeCell ref="C3:C6"/>
    <mergeCell ref="D3:D6"/>
    <mergeCell ref="P4:P6"/>
    <mergeCell ref="E3:E6"/>
    <mergeCell ref="F3:F6"/>
    <mergeCell ref="G3:G6"/>
    <mergeCell ref="H3:S3"/>
    <mergeCell ref="M5:M6"/>
    <mergeCell ref="N5:N6"/>
    <mergeCell ref="O5:O6"/>
    <mergeCell ref="H4:H6"/>
    <mergeCell ref="J5:J6"/>
    <mergeCell ref="K5:K6"/>
    <mergeCell ref="Q4:S4"/>
    <mergeCell ref="I5:I6"/>
    <mergeCell ref="Q5:Q6"/>
    <mergeCell ref="L5:L6"/>
    <mergeCell ref="R5:R6"/>
    <mergeCell ref="S5:S6"/>
  </mergeCells>
  <printOptions horizontalCentered="1"/>
  <pageMargins left="0.5902777777777778" right="0.5902777777777778" top="1.0090277777777779" bottom="0.7569444444444444" header="0.5902777777777778" footer="0.5902777777777778"/>
  <pageSetup fitToHeight="0" fitToWidth="0" horizontalDpi="300" verticalDpi="300" orientation="landscape" paperSize="9" scale="55" r:id="rId1"/>
  <headerFooter alignWithMargins="0">
    <oddHeader>&amp;R&amp;"Times New Roman,Normalny"&amp;16Załącznik Nr 10&amp;15 &amp;16do sprawozdania Burmistrza Barlinka z wykonania budżetu Gminy Barlinek za 2014 rok</oddHeader>
    <oddFooter>&amp;C&amp;"Times New Roman,Normalny"&amp;12Strona &amp;P z &amp;N</oddFooter>
  </headerFooter>
  <rowBreaks count="1" manualBreakCount="1">
    <brk id="29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10"/>
  <sheetViews>
    <sheetView showGridLines="0" defaultGridColor="0" view="pageBreakPreview" zoomScale="80" zoomScaleNormal="72" zoomScaleSheetLayoutView="80" colorId="15" workbookViewId="0" topLeftCell="A28">
      <selection activeCell="A1" sqref="A1:S1"/>
    </sheetView>
  </sheetViews>
  <sheetFormatPr defaultColWidth="9.00390625" defaultRowHeight="12.75"/>
  <cols>
    <col min="1" max="1" width="5.75390625" style="343" customWidth="1"/>
    <col min="2" max="2" width="8.25390625" style="343" customWidth="1"/>
    <col min="3" max="3" width="6.125" style="343" customWidth="1"/>
    <col min="4" max="4" width="50.75390625" style="343" customWidth="1"/>
    <col min="5" max="5" width="9.75390625" style="344" customWidth="1"/>
    <col min="6" max="8" width="14.75390625" style="343" customWidth="1"/>
    <col min="9" max="10" width="12.75390625" style="343" customWidth="1"/>
    <col min="11" max="11" width="8.75390625" style="343" customWidth="1"/>
    <col min="12" max="12" width="12.75390625" style="343" customWidth="1"/>
    <col min="13" max="15" width="9.00390625" style="343" customWidth="1"/>
    <col min="16" max="17" width="11.75390625" style="343" customWidth="1"/>
    <col min="18" max="18" width="9.00390625" style="343" customWidth="1"/>
    <col min="19" max="19" width="10.75390625" style="343" customWidth="1"/>
    <col min="20" max="252" width="9.00390625" style="343" customWidth="1"/>
  </cols>
  <sheetData>
    <row r="1" spans="1:19" s="345" customFormat="1" ht="31.5" customHeight="1">
      <c r="A1" s="1279" t="s">
        <v>229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</row>
    <row r="2" spans="1:12" s="345" customFormat="1" ht="30" customHeight="1">
      <c r="A2" s="1280" t="s">
        <v>404</v>
      </c>
      <c r="B2" s="1280"/>
      <c r="C2" s="1280"/>
      <c r="D2" s="1280"/>
      <c r="E2" s="346"/>
      <c r="F2" s="347"/>
      <c r="G2" s="347"/>
      <c r="H2" s="347"/>
      <c r="I2" s="347"/>
      <c r="J2" s="347"/>
      <c r="K2" s="347"/>
      <c r="L2" s="348"/>
    </row>
    <row r="3" spans="1:19" s="349" customFormat="1" ht="13.5" customHeight="1">
      <c r="A3" s="1242" t="s">
        <v>6</v>
      </c>
      <c r="B3" s="1242" t="s">
        <v>7</v>
      </c>
      <c r="C3" s="1236" t="s">
        <v>8</v>
      </c>
      <c r="D3" s="1236" t="s">
        <v>230</v>
      </c>
      <c r="E3" s="1236" t="s">
        <v>10</v>
      </c>
      <c r="F3" s="1236" t="s">
        <v>1</v>
      </c>
      <c r="G3" s="1281" t="s">
        <v>231</v>
      </c>
      <c r="H3" s="1239" t="s">
        <v>3</v>
      </c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</row>
    <row r="4" spans="1:19" s="349" customFormat="1" ht="13.5" customHeight="1">
      <c r="A4" s="1242"/>
      <c r="B4" s="1242"/>
      <c r="C4" s="1236"/>
      <c r="D4" s="1236"/>
      <c r="E4" s="1236"/>
      <c r="F4" s="1236"/>
      <c r="G4" s="1281"/>
      <c r="H4" s="1278" t="s">
        <v>413</v>
      </c>
      <c r="I4" s="204" t="s">
        <v>3</v>
      </c>
      <c r="J4" s="204"/>
      <c r="K4" s="204"/>
      <c r="L4" s="204"/>
      <c r="M4" s="204"/>
      <c r="N4" s="204"/>
      <c r="O4" s="173"/>
      <c r="P4" s="1237" t="s">
        <v>233</v>
      </c>
      <c r="Q4" s="1239" t="s">
        <v>3</v>
      </c>
      <c r="R4" s="1239"/>
      <c r="S4" s="1239"/>
    </row>
    <row r="5" spans="1:19" s="349" customFormat="1" ht="79.5" customHeight="1">
      <c r="A5" s="1242"/>
      <c r="B5" s="1242"/>
      <c r="C5" s="1236"/>
      <c r="D5" s="1236"/>
      <c r="E5" s="1236"/>
      <c r="F5" s="1236"/>
      <c r="G5" s="1281"/>
      <c r="H5" s="1278"/>
      <c r="I5" s="1237" t="s">
        <v>382</v>
      </c>
      <c r="J5" s="1241" t="s">
        <v>241</v>
      </c>
      <c r="K5" s="1240" t="s">
        <v>234</v>
      </c>
      <c r="L5" s="1235" t="s">
        <v>235</v>
      </c>
      <c r="M5" s="1276" t="s">
        <v>11</v>
      </c>
      <c r="N5" s="1277" t="s">
        <v>236</v>
      </c>
      <c r="O5" s="1277" t="s">
        <v>237</v>
      </c>
      <c r="P5" s="1237"/>
      <c r="Q5" s="1237" t="s">
        <v>238</v>
      </c>
      <c r="R5" s="1276" t="s">
        <v>11</v>
      </c>
      <c r="S5" s="1277" t="s">
        <v>239</v>
      </c>
    </row>
    <row r="6" spans="1:19" s="345" customFormat="1" ht="79.5" customHeight="1">
      <c r="A6" s="1242"/>
      <c r="B6" s="1242"/>
      <c r="C6" s="1236"/>
      <c r="D6" s="1236"/>
      <c r="E6" s="1236"/>
      <c r="F6" s="1236"/>
      <c r="G6" s="1281"/>
      <c r="H6" s="1278"/>
      <c r="I6" s="1237"/>
      <c r="J6" s="1241"/>
      <c r="K6" s="1240"/>
      <c r="L6" s="1235"/>
      <c r="M6" s="1276"/>
      <c r="N6" s="1277"/>
      <c r="O6" s="1277"/>
      <c r="P6" s="1237"/>
      <c r="Q6" s="1237"/>
      <c r="R6" s="1276"/>
      <c r="S6" s="1277"/>
    </row>
    <row r="7" spans="1:19" s="350" customFormat="1" ht="16.5">
      <c r="A7" s="176" t="s">
        <v>12</v>
      </c>
      <c r="B7" s="176" t="s">
        <v>242</v>
      </c>
      <c r="C7" s="176" t="s">
        <v>243</v>
      </c>
      <c r="D7" s="176" t="s">
        <v>244</v>
      </c>
      <c r="E7" s="176" t="s">
        <v>245</v>
      </c>
      <c r="F7" s="176" t="s">
        <v>246</v>
      </c>
      <c r="G7" s="176" t="s">
        <v>247</v>
      </c>
      <c r="H7" s="176" t="s">
        <v>248</v>
      </c>
      <c r="I7" s="176" t="s">
        <v>249</v>
      </c>
      <c r="J7" s="176" t="s">
        <v>250</v>
      </c>
      <c r="K7" s="176" t="s">
        <v>251</v>
      </c>
      <c r="L7" s="176" t="s">
        <v>252</v>
      </c>
      <c r="M7" s="176" t="s">
        <v>253</v>
      </c>
      <c r="N7" s="176" t="s">
        <v>254</v>
      </c>
      <c r="O7" s="176" t="s">
        <v>255</v>
      </c>
      <c r="P7" s="176" t="s">
        <v>256</v>
      </c>
      <c r="Q7" s="176" t="s">
        <v>257</v>
      </c>
      <c r="R7" s="176" t="s">
        <v>258</v>
      </c>
      <c r="S7" s="176" t="s">
        <v>259</v>
      </c>
    </row>
    <row r="8" spans="1:19" s="350" customFormat="1" ht="16.5">
      <c r="A8" s="328">
        <v>801</v>
      </c>
      <c r="B8" s="328"/>
      <c r="C8" s="328"/>
      <c r="D8" s="283" t="s">
        <v>130</v>
      </c>
      <c r="E8" s="351">
        <f aca="true" t="shared" si="0" ref="E8:E39">G8/F8*100</f>
        <v>99.95745394164788</v>
      </c>
      <c r="F8" s="285">
        <f>SUM(F9+F28+F38+F40+F51)</f>
        <v>1144195.3</v>
      </c>
      <c r="G8" s="285">
        <f aca="true" t="shared" si="1" ref="G8:S8">G9+G28+G38+G51+G40</f>
        <v>1143708.49</v>
      </c>
      <c r="H8" s="285">
        <f t="shared" si="1"/>
        <v>1143708.49</v>
      </c>
      <c r="I8" s="285">
        <f t="shared" si="1"/>
        <v>860577.76</v>
      </c>
      <c r="J8" s="285">
        <f t="shared" si="1"/>
        <v>239757.43000000002</v>
      </c>
      <c r="K8" s="285">
        <f t="shared" si="1"/>
        <v>0</v>
      </c>
      <c r="L8" s="285">
        <f t="shared" si="1"/>
        <v>43373.299999999996</v>
      </c>
      <c r="M8" s="285">
        <f t="shared" si="1"/>
        <v>0</v>
      </c>
      <c r="N8" s="285">
        <f t="shared" si="1"/>
        <v>0</v>
      </c>
      <c r="O8" s="285">
        <f t="shared" si="1"/>
        <v>0</v>
      </c>
      <c r="P8" s="285">
        <f t="shared" si="1"/>
        <v>0</v>
      </c>
      <c r="Q8" s="285">
        <f t="shared" si="1"/>
        <v>0</v>
      </c>
      <c r="R8" s="285">
        <f t="shared" si="1"/>
        <v>0</v>
      </c>
      <c r="S8" s="285">
        <f t="shared" si="1"/>
        <v>0</v>
      </c>
    </row>
    <row r="9" spans="1:19" s="356" customFormat="1" ht="16.5">
      <c r="A9" s="352"/>
      <c r="B9" s="353">
        <v>80101</v>
      </c>
      <c r="C9" s="353"/>
      <c r="D9" s="354" t="s">
        <v>131</v>
      </c>
      <c r="E9" s="975">
        <f t="shared" si="0"/>
        <v>99.97071702385088</v>
      </c>
      <c r="F9" s="355">
        <f aca="true" t="shared" si="2" ref="F9:S9">SUM(F10:F27)</f>
        <v>990063.3</v>
      </c>
      <c r="G9" s="355">
        <f t="shared" si="2"/>
        <v>989773.3799999999</v>
      </c>
      <c r="H9" s="355">
        <f t="shared" si="2"/>
        <v>989773.3799999999</v>
      </c>
      <c r="I9" s="355">
        <f t="shared" si="2"/>
        <v>753820.45</v>
      </c>
      <c r="J9" s="355">
        <f t="shared" si="2"/>
        <v>196466.83000000002</v>
      </c>
      <c r="K9" s="355">
        <f t="shared" si="2"/>
        <v>0</v>
      </c>
      <c r="L9" s="355">
        <f t="shared" si="2"/>
        <v>39486.1</v>
      </c>
      <c r="M9" s="355">
        <f t="shared" si="2"/>
        <v>0</v>
      </c>
      <c r="N9" s="355">
        <f t="shared" si="2"/>
        <v>0</v>
      </c>
      <c r="O9" s="355">
        <f t="shared" si="2"/>
        <v>0</v>
      </c>
      <c r="P9" s="355">
        <f t="shared" si="2"/>
        <v>0</v>
      </c>
      <c r="Q9" s="355">
        <f t="shared" si="2"/>
        <v>0</v>
      </c>
      <c r="R9" s="355">
        <f t="shared" si="2"/>
        <v>0</v>
      </c>
      <c r="S9" s="355">
        <f t="shared" si="2"/>
        <v>0</v>
      </c>
    </row>
    <row r="10" spans="1:19" s="350" customFormat="1" ht="16.5">
      <c r="A10" s="357"/>
      <c r="B10" s="358"/>
      <c r="C10" s="359">
        <v>3020</v>
      </c>
      <c r="D10" s="360" t="s">
        <v>414</v>
      </c>
      <c r="E10" s="975">
        <f t="shared" si="0"/>
        <v>99.99772076886063</v>
      </c>
      <c r="F10" s="362">
        <v>39487</v>
      </c>
      <c r="G10" s="297">
        <v>39486.1</v>
      </c>
      <c r="H10" s="298">
        <v>39486.1</v>
      </c>
      <c r="I10" s="363"/>
      <c r="J10" s="362"/>
      <c r="K10" s="364"/>
      <c r="L10" s="362">
        <v>39486.1</v>
      </c>
      <c r="M10" s="365"/>
      <c r="N10" s="365"/>
      <c r="O10" s="365"/>
      <c r="P10" s="365"/>
      <c r="Q10" s="366"/>
      <c r="R10" s="366"/>
      <c r="S10" s="366"/>
    </row>
    <row r="11" spans="1:19" s="350" customFormat="1" ht="16.5">
      <c r="A11" s="357"/>
      <c r="B11" s="358"/>
      <c r="C11" s="359">
        <v>4010</v>
      </c>
      <c r="D11" s="360" t="s">
        <v>325</v>
      </c>
      <c r="E11" s="975">
        <f t="shared" si="0"/>
        <v>99.99794814267862</v>
      </c>
      <c r="F11" s="362">
        <v>563392</v>
      </c>
      <c r="G11" s="297">
        <f>H11+P11</f>
        <v>563380.44</v>
      </c>
      <c r="H11" s="298">
        <f aca="true" t="shared" si="3" ref="H11:H27">SUM(I11:O11)</f>
        <v>563380.44</v>
      </c>
      <c r="I11" s="298">
        <v>563380.44</v>
      </c>
      <c r="J11" s="367"/>
      <c r="K11" s="367"/>
      <c r="L11" s="362"/>
      <c r="M11" s="365"/>
      <c r="N11" s="365"/>
      <c r="O11" s="365"/>
      <c r="P11" s="365"/>
      <c r="Q11" s="366"/>
      <c r="R11" s="366"/>
      <c r="S11" s="366"/>
    </row>
    <row r="12" spans="1:19" s="350" customFormat="1" ht="16.5">
      <c r="A12" s="357"/>
      <c r="B12" s="358"/>
      <c r="C12" s="359">
        <v>4040</v>
      </c>
      <c r="D12" s="360" t="s">
        <v>337</v>
      </c>
      <c r="E12" s="975">
        <f t="shared" si="0"/>
        <v>99.99849447975912</v>
      </c>
      <c r="F12" s="362">
        <v>47824</v>
      </c>
      <c r="G12" s="297">
        <f>H12+P12</f>
        <v>47823.28</v>
      </c>
      <c r="H12" s="298">
        <f t="shared" si="3"/>
        <v>47823.28</v>
      </c>
      <c r="I12" s="298">
        <v>47823.28</v>
      </c>
      <c r="J12" s="367"/>
      <c r="K12" s="367"/>
      <c r="L12" s="362"/>
      <c r="M12" s="365"/>
      <c r="N12" s="365"/>
      <c r="O12" s="365"/>
      <c r="P12" s="365"/>
      <c r="Q12" s="366"/>
      <c r="R12" s="366"/>
      <c r="S12" s="366"/>
    </row>
    <row r="13" spans="1:19" s="350" customFormat="1" ht="16.5">
      <c r="A13" s="357"/>
      <c r="B13" s="358"/>
      <c r="C13" s="359">
        <v>4110</v>
      </c>
      <c r="D13" s="360" t="s">
        <v>338</v>
      </c>
      <c r="E13" s="975">
        <f t="shared" si="0"/>
        <v>99.92666850018335</v>
      </c>
      <c r="F13" s="362">
        <v>109080</v>
      </c>
      <c r="G13" s="297">
        <v>109000.01</v>
      </c>
      <c r="H13" s="298">
        <f t="shared" si="3"/>
        <v>109000.01</v>
      </c>
      <c r="I13" s="298">
        <v>109000.01</v>
      </c>
      <c r="J13" s="367"/>
      <c r="K13" s="367"/>
      <c r="L13" s="362"/>
      <c r="M13" s="365"/>
      <c r="N13" s="365"/>
      <c r="O13" s="365"/>
      <c r="P13" s="365"/>
      <c r="Q13" s="366"/>
      <c r="R13" s="366"/>
      <c r="S13" s="366"/>
    </row>
    <row r="14" spans="1:19" s="350" customFormat="1" ht="16.5">
      <c r="A14" s="357"/>
      <c r="B14" s="358"/>
      <c r="C14" s="359">
        <v>4120</v>
      </c>
      <c r="D14" s="360" t="s">
        <v>339</v>
      </c>
      <c r="E14" s="975">
        <f t="shared" si="0"/>
        <v>98.69489685124864</v>
      </c>
      <c r="F14" s="362">
        <v>12894</v>
      </c>
      <c r="G14" s="297">
        <f aca="true" t="shared" si="4" ref="G14:G27">H14+P14</f>
        <v>12725.72</v>
      </c>
      <c r="H14" s="298">
        <f t="shared" si="3"/>
        <v>12725.72</v>
      </c>
      <c r="I14" s="298">
        <v>12725.72</v>
      </c>
      <c r="J14" s="367"/>
      <c r="K14" s="367"/>
      <c r="L14" s="362"/>
      <c r="M14" s="365"/>
      <c r="N14" s="365"/>
      <c r="O14" s="365"/>
      <c r="P14" s="365"/>
      <c r="Q14" s="366"/>
      <c r="R14" s="366"/>
      <c r="S14" s="366"/>
    </row>
    <row r="15" spans="1:19" s="350" customFormat="1" ht="16.5">
      <c r="A15" s="357"/>
      <c r="B15" s="358"/>
      <c r="C15" s="359">
        <v>4170</v>
      </c>
      <c r="D15" s="360" t="s">
        <v>263</v>
      </c>
      <c r="E15" s="975">
        <f t="shared" si="0"/>
        <v>100</v>
      </c>
      <c r="F15" s="362">
        <v>20891</v>
      </c>
      <c r="G15" s="297">
        <f t="shared" si="4"/>
        <v>20891</v>
      </c>
      <c r="H15" s="298">
        <f t="shared" si="3"/>
        <v>20891</v>
      </c>
      <c r="I15" s="298">
        <v>20891</v>
      </c>
      <c r="J15" s="367"/>
      <c r="K15" s="367"/>
      <c r="L15" s="362"/>
      <c r="M15" s="365"/>
      <c r="N15" s="365"/>
      <c r="O15" s="365"/>
      <c r="P15" s="365"/>
      <c r="Q15" s="366"/>
      <c r="R15" s="366"/>
      <c r="S15" s="366"/>
    </row>
    <row r="16" spans="1:19" s="350" customFormat="1" ht="16.5">
      <c r="A16" s="357"/>
      <c r="B16" s="358"/>
      <c r="C16" s="359">
        <v>4210</v>
      </c>
      <c r="D16" s="360" t="s">
        <v>270</v>
      </c>
      <c r="E16" s="975">
        <f t="shared" si="0"/>
        <v>100</v>
      </c>
      <c r="F16" s="362">
        <v>21687</v>
      </c>
      <c r="G16" s="297">
        <f t="shared" si="4"/>
        <v>21687</v>
      </c>
      <c r="H16" s="298">
        <f t="shared" si="3"/>
        <v>21687</v>
      </c>
      <c r="I16" s="368"/>
      <c r="J16" s="298">
        <v>21687</v>
      </c>
      <c r="K16" s="367"/>
      <c r="L16" s="362"/>
      <c r="M16" s="365"/>
      <c r="N16" s="365"/>
      <c r="O16" s="365"/>
      <c r="P16" s="365"/>
      <c r="Q16" s="366"/>
      <c r="R16" s="366"/>
      <c r="S16" s="366"/>
    </row>
    <row r="17" spans="1:19" s="350" customFormat="1" ht="16.5">
      <c r="A17" s="357"/>
      <c r="B17" s="358"/>
      <c r="C17" s="359">
        <v>4240</v>
      </c>
      <c r="D17" s="360" t="s">
        <v>332</v>
      </c>
      <c r="E17" s="975">
        <f t="shared" si="0"/>
        <v>99.98982745176063</v>
      </c>
      <c r="F17" s="362">
        <v>31162.3</v>
      </c>
      <c r="G17" s="297">
        <f t="shared" si="4"/>
        <v>31159.13</v>
      </c>
      <c r="H17" s="298">
        <f t="shared" si="3"/>
        <v>31159.13</v>
      </c>
      <c r="I17" s="362"/>
      <c r="J17" s="298">
        <v>31159.13</v>
      </c>
      <c r="K17" s="367"/>
      <c r="L17" s="362"/>
      <c r="M17" s="365"/>
      <c r="N17" s="365"/>
      <c r="O17" s="365"/>
      <c r="P17" s="365"/>
      <c r="Q17" s="366"/>
      <c r="R17" s="366"/>
      <c r="S17" s="366"/>
    </row>
    <row r="18" spans="1:19" s="350" customFormat="1" ht="16.5">
      <c r="A18" s="357"/>
      <c r="B18" s="358"/>
      <c r="C18" s="359">
        <v>4260</v>
      </c>
      <c r="D18" s="360" t="s">
        <v>267</v>
      </c>
      <c r="E18" s="975">
        <f t="shared" si="0"/>
        <v>99.99105089281981</v>
      </c>
      <c r="F18" s="362">
        <v>47826</v>
      </c>
      <c r="G18" s="297">
        <f t="shared" si="4"/>
        <v>47821.72</v>
      </c>
      <c r="H18" s="298">
        <f t="shared" si="3"/>
        <v>47821.72</v>
      </c>
      <c r="I18" s="362"/>
      <c r="J18" s="298">
        <v>47821.72</v>
      </c>
      <c r="K18" s="367"/>
      <c r="L18" s="362"/>
      <c r="M18" s="365"/>
      <c r="N18" s="365"/>
      <c r="O18" s="365"/>
      <c r="P18" s="365"/>
      <c r="Q18" s="366"/>
      <c r="R18" s="366"/>
      <c r="S18" s="366"/>
    </row>
    <row r="19" spans="1:19" s="350" customFormat="1" ht="16.5">
      <c r="A19" s="357"/>
      <c r="B19" s="358"/>
      <c r="C19" s="359">
        <v>4270</v>
      </c>
      <c r="D19" s="360" t="s">
        <v>294</v>
      </c>
      <c r="E19" s="975">
        <v>0</v>
      </c>
      <c r="F19" s="362">
        <v>0</v>
      </c>
      <c r="G19" s="297">
        <f t="shared" si="4"/>
        <v>0</v>
      </c>
      <c r="H19" s="298">
        <f t="shared" si="3"/>
        <v>0</v>
      </c>
      <c r="I19" s="362"/>
      <c r="J19" s="298">
        <v>0</v>
      </c>
      <c r="K19" s="367"/>
      <c r="L19" s="362"/>
      <c r="M19" s="365"/>
      <c r="N19" s="365"/>
      <c r="O19" s="365"/>
      <c r="P19" s="365"/>
      <c r="Q19" s="366"/>
      <c r="R19" s="366"/>
      <c r="S19" s="366"/>
    </row>
    <row r="20" spans="1:19" s="350" customFormat="1" ht="16.5">
      <c r="A20" s="357"/>
      <c r="B20" s="358"/>
      <c r="C20" s="359">
        <v>4280</v>
      </c>
      <c r="D20" s="360" t="s">
        <v>340</v>
      </c>
      <c r="E20" s="975">
        <f t="shared" si="0"/>
        <v>100</v>
      </c>
      <c r="F20" s="362">
        <v>400</v>
      </c>
      <c r="G20" s="297">
        <f t="shared" si="4"/>
        <v>400</v>
      </c>
      <c r="H20" s="298">
        <f t="shared" si="3"/>
        <v>400</v>
      </c>
      <c r="I20" s="362"/>
      <c r="J20" s="298">
        <v>400</v>
      </c>
      <c r="K20" s="367"/>
      <c r="L20" s="362"/>
      <c r="M20" s="365"/>
      <c r="N20" s="365"/>
      <c r="O20" s="365"/>
      <c r="P20" s="365"/>
      <c r="Q20" s="366"/>
      <c r="R20" s="366"/>
      <c r="S20" s="366"/>
    </row>
    <row r="21" spans="1:19" s="350" customFormat="1" ht="16.5">
      <c r="A21" s="357"/>
      <c r="B21" s="358"/>
      <c r="C21" s="359">
        <v>4300</v>
      </c>
      <c r="D21" s="360" t="s">
        <v>264</v>
      </c>
      <c r="E21" s="975">
        <f t="shared" si="0"/>
        <v>99.99916238084867</v>
      </c>
      <c r="F21" s="362">
        <v>59693</v>
      </c>
      <c r="G21" s="297">
        <f t="shared" si="4"/>
        <v>59692.5</v>
      </c>
      <c r="H21" s="298">
        <f t="shared" si="3"/>
        <v>59692.5</v>
      </c>
      <c r="I21" s="362"/>
      <c r="J21" s="298">
        <v>59692.5</v>
      </c>
      <c r="K21" s="367"/>
      <c r="L21" s="362"/>
      <c r="M21" s="365"/>
      <c r="N21" s="365"/>
      <c r="O21" s="365"/>
      <c r="P21" s="365"/>
      <c r="Q21" s="366"/>
      <c r="R21" s="366"/>
      <c r="S21" s="366"/>
    </row>
    <row r="22" spans="1:19" s="350" customFormat="1" ht="16.5">
      <c r="A22" s="357"/>
      <c r="B22" s="358"/>
      <c r="C22" s="359">
        <v>4350</v>
      </c>
      <c r="D22" s="360" t="s">
        <v>341</v>
      </c>
      <c r="E22" s="975">
        <f t="shared" si="0"/>
        <v>99.96581196581197</v>
      </c>
      <c r="F22" s="362">
        <v>351</v>
      </c>
      <c r="G22" s="297">
        <f t="shared" si="4"/>
        <v>350.88</v>
      </c>
      <c r="H22" s="298">
        <f t="shared" si="3"/>
        <v>350.88</v>
      </c>
      <c r="I22" s="362"/>
      <c r="J22" s="298">
        <v>350.88</v>
      </c>
      <c r="K22" s="367"/>
      <c r="L22" s="362"/>
      <c r="M22" s="365"/>
      <c r="N22" s="365"/>
      <c r="O22" s="365"/>
      <c r="P22" s="365"/>
      <c r="Q22" s="366"/>
      <c r="R22" s="366"/>
      <c r="S22" s="366"/>
    </row>
    <row r="23" spans="1:19" s="350" customFormat="1" ht="47.25">
      <c r="A23" s="357"/>
      <c r="B23" s="358"/>
      <c r="C23" s="359">
        <v>4370</v>
      </c>
      <c r="D23" s="312" t="s">
        <v>299</v>
      </c>
      <c r="E23" s="975">
        <f t="shared" si="0"/>
        <v>98.29999999999998</v>
      </c>
      <c r="F23" s="362">
        <v>1200</v>
      </c>
      <c r="G23" s="297">
        <f t="shared" si="4"/>
        <v>1179.6</v>
      </c>
      <c r="H23" s="298">
        <f t="shared" si="3"/>
        <v>1179.6</v>
      </c>
      <c r="I23" s="362"/>
      <c r="J23" s="298">
        <v>1179.6</v>
      </c>
      <c r="K23" s="367"/>
      <c r="L23" s="362"/>
      <c r="M23" s="365"/>
      <c r="N23" s="365"/>
      <c r="O23" s="365"/>
      <c r="P23" s="365"/>
      <c r="Q23" s="366"/>
      <c r="R23" s="366"/>
      <c r="S23" s="366"/>
    </row>
    <row r="24" spans="1:19" s="350" customFormat="1" ht="16.5">
      <c r="A24" s="357"/>
      <c r="B24" s="358"/>
      <c r="C24" s="359">
        <v>4410</v>
      </c>
      <c r="D24" s="360" t="s">
        <v>342</v>
      </c>
      <c r="E24" s="975">
        <v>0</v>
      </c>
      <c r="F24" s="362">
        <v>0</v>
      </c>
      <c r="G24" s="297">
        <f t="shared" si="4"/>
        <v>0</v>
      </c>
      <c r="H24" s="298">
        <f t="shared" si="3"/>
        <v>0</v>
      </c>
      <c r="I24" s="362"/>
      <c r="J24" s="298">
        <v>0</v>
      </c>
      <c r="K24" s="367"/>
      <c r="L24" s="362"/>
      <c r="M24" s="365"/>
      <c r="N24" s="365"/>
      <c r="O24" s="365"/>
      <c r="P24" s="365"/>
      <c r="Q24" s="366"/>
      <c r="R24" s="366"/>
      <c r="S24" s="366"/>
    </row>
    <row r="25" spans="1:19" s="350" customFormat="1" ht="16.5">
      <c r="A25" s="357"/>
      <c r="B25" s="358"/>
      <c r="C25" s="359">
        <v>4430</v>
      </c>
      <c r="D25" s="360" t="s">
        <v>265</v>
      </c>
      <c r="E25" s="975">
        <f t="shared" si="0"/>
        <v>100</v>
      </c>
      <c r="F25" s="362">
        <v>1754</v>
      </c>
      <c r="G25" s="297">
        <f t="shared" si="4"/>
        <v>1754</v>
      </c>
      <c r="H25" s="298">
        <f t="shared" si="3"/>
        <v>1754</v>
      </c>
      <c r="I25" s="362"/>
      <c r="J25" s="298">
        <v>1754</v>
      </c>
      <c r="K25" s="367"/>
      <c r="L25" s="362"/>
      <c r="M25" s="365"/>
      <c r="N25" s="365"/>
      <c r="O25" s="365"/>
      <c r="P25" s="365"/>
      <c r="Q25" s="366"/>
      <c r="R25" s="366"/>
      <c r="S25" s="366"/>
    </row>
    <row r="26" spans="1:19" s="350" customFormat="1" ht="39.75" customHeight="1">
      <c r="A26" s="357"/>
      <c r="B26" s="358"/>
      <c r="C26" s="359">
        <v>4440</v>
      </c>
      <c r="D26" s="360" t="s">
        <v>343</v>
      </c>
      <c r="E26" s="975">
        <f t="shared" si="0"/>
        <v>100</v>
      </c>
      <c r="F26" s="362">
        <v>32092</v>
      </c>
      <c r="G26" s="297">
        <f t="shared" si="4"/>
        <v>32092</v>
      </c>
      <c r="H26" s="298">
        <f t="shared" si="3"/>
        <v>32092</v>
      </c>
      <c r="I26" s="296"/>
      <c r="J26" s="298">
        <v>32092</v>
      </c>
      <c r="K26" s="367"/>
      <c r="L26" s="362"/>
      <c r="M26" s="365"/>
      <c r="N26" s="365"/>
      <c r="O26" s="365"/>
      <c r="P26" s="365"/>
      <c r="Q26" s="366"/>
      <c r="R26" s="366"/>
      <c r="S26" s="366"/>
    </row>
    <row r="27" spans="1:19" s="350" customFormat="1" ht="31.5">
      <c r="A27" s="357"/>
      <c r="B27" s="358"/>
      <c r="C27" s="359">
        <v>4700</v>
      </c>
      <c r="D27" s="360" t="s">
        <v>344</v>
      </c>
      <c r="E27" s="975">
        <f t="shared" si="0"/>
        <v>100</v>
      </c>
      <c r="F27" s="362">
        <v>330</v>
      </c>
      <c r="G27" s="297">
        <f t="shared" si="4"/>
        <v>330</v>
      </c>
      <c r="H27" s="298">
        <f t="shared" si="3"/>
        <v>330</v>
      </c>
      <c r="I27" s="362"/>
      <c r="J27" s="369">
        <v>330</v>
      </c>
      <c r="K27" s="367"/>
      <c r="L27" s="362"/>
      <c r="M27" s="365"/>
      <c r="N27" s="365"/>
      <c r="O27" s="365"/>
      <c r="P27" s="365"/>
      <c r="Q27" s="366"/>
      <c r="R27" s="366"/>
      <c r="S27" s="366"/>
    </row>
    <row r="28" spans="1:19" s="350" customFormat="1" ht="38.25" customHeight="1">
      <c r="A28" s="370"/>
      <c r="B28" s="371">
        <v>80103</v>
      </c>
      <c r="C28" s="371"/>
      <c r="D28" s="372" t="s">
        <v>137</v>
      </c>
      <c r="E28" s="373">
        <f t="shared" si="0"/>
        <v>99.94042543718068</v>
      </c>
      <c r="F28" s="290">
        <f>SUM(F29:F37)</f>
        <v>89837</v>
      </c>
      <c r="G28" s="290">
        <f aca="true" t="shared" si="5" ref="G28:S28">SUM(G29:G37)</f>
        <v>89783.48000000001</v>
      </c>
      <c r="H28" s="290">
        <f t="shared" si="5"/>
        <v>89783.48000000001</v>
      </c>
      <c r="I28" s="290">
        <f t="shared" si="5"/>
        <v>79262</v>
      </c>
      <c r="J28" s="290">
        <f t="shared" si="5"/>
        <v>6824.280000000001</v>
      </c>
      <c r="K28" s="290">
        <f t="shared" si="5"/>
        <v>0</v>
      </c>
      <c r="L28" s="290">
        <f t="shared" si="5"/>
        <v>3697.2</v>
      </c>
      <c r="M28" s="290">
        <f t="shared" si="5"/>
        <v>0</v>
      </c>
      <c r="N28" s="290">
        <f t="shared" si="5"/>
        <v>0</v>
      </c>
      <c r="O28" s="290">
        <f t="shared" si="5"/>
        <v>0</v>
      </c>
      <c r="P28" s="290">
        <f t="shared" si="5"/>
        <v>0</v>
      </c>
      <c r="Q28" s="290">
        <f t="shared" si="5"/>
        <v>0</v>
      </c>
      <c r="R28" s="290">
        <f t="shared" si="5"/>
        <v>0</v>
      </c>
      <c r="S28" s="290">
        <f t="shared" si="5"/>
        <v>0</v>
      </c>
    </row>
    <row r="29" spans="1:19" s="350" customFormat="1" ht="16.5">
      <c r="A29" s="374"/>
      <c r="B29" s="375"/>
      <c r="C29" s="359">
        <v>3020</v>
      </c>
      <c r="D29" s="360" t="s">
        <v>414</v>
      </c>
      <c r="E29" s="361">
        <f>G29/L29:L3531*100</f>
        <v>100</v>
      </c>
      <c r="F29" s="362">
        <v>3698</v>
      </c>
      <c r="G29" s="297">
        <v>3697.2</v>
      </c>
      <c r="H29" s="298">
        <v>3697.2</v>
      </c>
      <c r="I29" s="363"/>
      <c r="J29" s="362"/>
      <c r="K29" s="364"/>
      <c r="L29" s="298">
        <v>3697.2</v>
      </c>
      <c r="M29" s="365"/>
      <c r="N29" s="365"/>
      <c r="O29" s="365"/>
      <c r="P29" s="365"/>
      <c r="Q29" s="366"/>
      <c r="R29" s="366"/>
      <c r="S29" s="366"/>
    </row>
    <row r="30" spans="1:19" s="350" customFormat="1" ht="16.5">
      <c r="A30" s="374"/>
      <c r="B30" s="375"/>
      <c r="C30" s="359">
        <v>4010</v>
      </c>
      <c r="D30" s="360" t="s">
        <v>325</v>
      </c>
      <c r="E30" s="361">
        <f t="shared" si="0"/>
        <v>99.98508351301774</v>
      </c>
      <c r="F30" s="362">
        <v>62146</v>
      </c>
      <c r="G30" s="297">
        <f aca="true" t="shared" si="6" ref="G30:G37">H30+P30</f>
        <v>62136.73</v>
      </c>
      <c r="H30" s="298">
        <f aca="true" t="shared" si="7" ref="H30:H37">SUM(I30:O30)</f>
        <v>62136.73</v>
      </c>
      <c r="I30" s="362">
        <v>62136.73</v>
      </c>
      <c r="J30" s="367"/>
      <c r="K30" s="367"/>
      <c r="L30" s="362"/>
      <c r="M30" s="365"/>
      <c r="N30" s="365"/>
      <c r="O30" s="365"/>
      <c r="P30" s="365"/>
      <c r="Q30" s="366"/>
      <c r="R30" s="366"/>
      <c r="S30" s="366"/>
    </row>
    <row r="31" spans="1:19" s="350" customFormat="1" ht="16.5">
      <c r="A31" s="374"/>
      <c r="B31" s="375"/>
      <c r="C31" s="359">
        <v>4040</v>
      </c>
      <c r="D31" s="360" t="s">
        <v>337</v>
      </c>
      <c r="E31" s="361">
        <f t="shared" si="0"/>
        <v>99.99846390168972</v>
      </c>
      <c r="F31" s="362">
        <v>4557</v>
      </c>
      <c r="G31" s="297">
        <f t="shared" si="6"/>
        <v>4556.93</v>
      </c>
      <c r="H31" s="298">
        <f t="shared" si="7"/>
        <v>4556.93</v>
      </c>
      <c r="I31" s="362">
        <v>4556.93</v>
      </c>
      <c r="J31" s="367"/>
      <c r="K31" s="367"/>
      <c r="L31" s="362"/>
      <c r="M31" s="365"/>
      <c r="N31" s="365"/>
      <c r="O31" s="365"/>
      <c r="P31" s="365"/>
      <c r="Q31" s="366"/>
      <c r="R31" s="366"/>
      <c r="S31" s="366"/>
    </row>
    <row r="32" spans="1:19" s="350" customFormat="1" ht="16.5">
      <c r="A32" s="374"/>
      <c r="B32" s="375"/>
      <c r="C32" s="359">
        <v>4110</v>
      </c>
      <c r="D32" s="360" t="s">
        <v>338</v>
      </c>
      <c r="E32" s="361">
        <f t="shared" si="0"/>
        <v>99.83320855170119</v>
      </c>
      <c r="F32" s="362">
        <v>12021</v>
      </c>
      <c r="G32" s="297">
        <f t="shared" si="6"/>
        <v>12000.95</v>
      </c>
      <c r="H32" s="298">
        <f t="shared" si="7"/>
        <v>12000.95</v>
      </c>
      <c r="I32" s="362">
        <v>12000.95</v>
      </c>
      <c r="J32" s="367"/>
      <c r="K32" s="367"/>
      <c r="L32" s="362"/>
      <c r="M32" s="365"/>
      <c r="N32" s="365"/>
      <c r="O32" s="365"/>
      <c r="P32" s="365"/>
      <c r="Q32" s="366"/>
      <c r="R32" s="366"/>
      <c r="S32" s="366"/>
    </row>
    <row r="33" spans="1:19" s="350" customFormat="1" ht="16.5">
      <c r="A33" s="374"/>
      <c r="B33" s="375"/>
      <c r="C33" s="359">
        <v>4120</v>
      </c>
      <c r="D33" s="360" t="s">
        <v>339</v>
      </c>
      <c r="E33" s="361">
        <f t="shared" si="0"/>
        <v>99.3677758318739</v>
      </c>
      <c r="F33" s="362">
        <v>571</v>
      </c>
      <c r="G33" s="297">
        <f t="shared" si="6"/>
        <v>567.39</v>
      </c>
      <c r="H33" s="298">
        <f t="shared" si="7"/>
        <v>567.39</v>
      </c>
      <c r="I33" s="362">
        <v>567.39</v>
      </c>
      <c r="J33" s="367"/>
      <c r="K33" s="367"/>
      <c r="L33" s="362"/>
      <c r="M33" s="365"/>
      <c r="N33" s="365"/>
      <c r="O33" s="365"/>
      <c r="P33" s="365"/>
      <c r="Q33" s="366"/>
      <c r="R33" s="366"/>
      <c r="S33" s="366"/>
    </row>
    <row r="34" spans="1:19" s="350" customFormat="1" ht="16.5">
      <c r="A34" s="374"/>
      <c r="B34" s="375"/>
      <c r="C34" s="359">
        <v>4210</v>
      </c>
      <c r="D34" s="360" t="s">
        <v>270</v>
      </c>
      <c r="E34" s="361">
        <v>0</v>
      </c>
      <c r="F34" s="362">
        <v>0</v>
      </c>
      <c r="G34" s="297">
        <f t="shared" si="6"/>
        <v>0</v>
      </c>
      <c r="H34" s="298">
        <f t="shared" si="7"/>
        <v>0</v>
      </c>
      <c r="I34" s="362"/>
      <c r="J34" s="369">
        <v>0</v>
      </c>
      <c r="K34" s="367"/>
      <c r="L34" s="362"/>
      <c r="M34" s="365"/>
      <c r="N34" s="365"/>
      <c r="O34" s="365"/>
      <c r="P34" s="365"/>
      <c r="Q34" s="366"/>
      <c r="R34" s="366"/>
      <c r="S34" s="366"/>
    </row>
    <row r="35" spans="1:19" s="350" customFormat="1" ht="13.5" customHeight="1">
      <c r="A35" s="374"/>
      <c r="B35" s="375"/>
      <c r="C35" s="359">
        <v>4240</v>
      </c>
      <c r="D35" s="360" t="s">
        <v>332</v>
      </c>
      <c r="E35" s="361">
        <f t="shared" si="0"/>
        <v>99.32788002726653</v>
      </c>
      <c r="F35" s="362">
        <v>2934</v>
      </c>
      <c r="G35" s="297">
        <f t="shared" si="6"/>
        <v>2914.28</v>
      </c>
      <c r="H35" s="298">
        <f t="shared" si="7"/>
        <v>2914.28</v>
      </c>
      <c r="I35" s="362"/>
      <c r="J35" s="369">
        <v>2914.28</v>
      </c>
      <c r="K35" s="367"/>
      <c r="L35" s="362"/>
      <c r="M35" s="365"/>
      <c r="N35" s="365"/>
      <c r="O35" s="365"/>
      <c r="P35" s="365"/>
      <c r="Q35" s="366"/>
      <c r="R35" s="366"/>
      <c r="S35" s="366"/>
    </row>
    <row r="36" spans="1:19" s="350" customFormat="1" ht="16.5">
      <c r="A36" s="374"/>
      <c r="B36" s="375"/>
      <c r="C36" s="293">
        <v>4280</v>
      </c>
      <c r="D36" s="294" t="s">
        <v>340</v>
      </c>
      <c r="E36" s="361">
        <f t="shared" si="0"/>
        <v>100</v>
      </c>
      <c r="F36" s="296">
        <v>80</v>
      </c>
      <c r="G36" s="297">
        <f t="shared" si="6"/>
        <v>80</v>
      </c>
      <c r="H36" s="298">
        <f t="shared" si="7"/>
        <v>80</v>
      </c>
      <c r="I36" s="296"/>
      <c r="J36" s="369">
        <v>80</v>
      </c>
      <c r="K36" s="367"/>
      <c r="L36" s="362"/>
      <c r="M36" s="365"/>
      <c r="N36" s="365"/>
      <c r="O36" s="365"/>
      <c r="P36" s="365"/>
      <c r="Q36" s="366"/>
      <c r="R36" s="366"/>
      <c r="S36" s="366"/>
    </row>
    <row r="37" spans="1:19" s="350" customFormat="1" ht="30.75" customHeight="1">
      <c r="A37" s="374"/>
      <c r="B37" s="375"/>
      <c r="C37" s="359">
        <v>4440</v>
      </c>
      <c r="D37" s="360" t="s">
        <v>343</v>
      </c>
      <c r="E37" s="361">
        <f t="shared" si="0"/>
        <v>100</v>
      </c>
      <c r="F37" s="362">
        <v>3830</v>
      </c>
      <c r="G37" s="297">
        <f t="shared" si="6"/>
        <v>3830</v>
      </c>
      <c r="H37" s="298">
        <f t="shared" si="7"/>
        <v>3830</v>
      </c>
      <c r="I37" s="296"/>
      <c r="J37" s="369">
        <v>3830</v>
      </c>
      <c r="K37" s="367"/>
      <c r="L37" s="362"/>
      <c r="M37" s="365"/>
      <c r="N37" s="365"/>
      <c r="O37" s="365"/>
      <c r="P37" s="365"/>
      <c r="Q37" s="366"/>
      <c r="R37" s="366"/>
      <c r="S37" s="366"/>
    </row>
    <row r="38" spans="1:19" s="350" customFormat="1" ht="16.5">
      <c r="A38" s="372"/>
      <c r="B38" s="371">
        <v>80146</v>
      </c>
      <c r="C38" s="371"/>
      <c r="D38" s="372" t="s">
        <v>348</v>
      </c>
      <c r="E38" s="373">
        <f t="shared" si="0"/>
        <v>99.04</v>
      </c>
      <c r="F38" s="290">
        <f aca="true" t="shared" si="8" ref="F38:S38">SUM(F39:F39)</f>
        <v>800</v>
      </c>
      <c r="G38" s="290">
        <f t="shared" si="8"/>
        <v>792.32</v>
      </c>
      <c r="H38" s="290">
        <f t="shared" si="8"/>
        <v>792.32</v>
      </c>
      <c r="I38" s="290">
        <f t="shared" si="8"/>
        <v>0</v>
      </c>
      <c r="J38" s="290">
        <f t="shared" si="8"/>
        <v>792.32</v>
      </c>
      <c r="K38" s="290">
        <f t="shared" si="8"/>
        <v>0</v>
      </c>
      <c r="L38" s="290">
        <f t="shared" si="8"/>
        <v>0</v>
      </c>
      <c r="M38" s="290">
        <f t="shared" si="8"/>
        <v>0</v>
      </c>
      <c r="N38" s="290">
        <f t="shared" si="8"/>
        <v>0</v>
      </c>
      <c r="O38" s="290">
        <f t="shared" si="8"/>
        <v>0</v>
      </c>
      <c r="P38" s="290">
        <f t="shared" si="8"/>
        <v>0</v>
      </c>
      <c r="Q38" s="290">
        <f t="shared" si="8"/>
        <v>0</v>
      </c>
      <c r="R38" s="290">
        <f t="shared" si="8"/>
        <v>0</v>
      </c>
      <c r="S38" s="290">
        <f t="shared" si="8"/>
        <v>0</v>
      </c>
    </row>
    <row r="39" spans="1:19" s="350" customFormat="1" ht="16.5">
      <c r="A39" s="374"/>
      <c r="B39" s="375"/>
      <c r="C39" s="313">
        <v>4410</v>
      </c>
      <c r="D39" s="360" t="s">
        <v>342</v>
      </c>
      <c r="E39" s="361">
        <f t="shared" si="0"/>
        <v>99.04</v>
      </c>
      <c r="F39" s="362">
        <v>800</v>
      </c>
      <c r="G39" s="297">
        <f>H39+P39</f>
        <v>792.32</v>
      </c>
      <c r="H39" s="298">
        <f>SUM(I39:O39)</f>
        <v>792.32</v>
      </c>
      <c r="I39" s="362">
        <v>0</v>
      </c>
      <c r="J39" s="369">
        <v>792.32</v>
      </c>
      <c r="K39" s="367"/>
      <c r="L39" s="362"/>
      <c r="M39" s="365"/>
      <c r="N39" s="365"/>
      <c r="O39" s="365"/>
      <c r="P39" s="365"/>
      <c r="Q39" s="366"/>
      <c r="R39" s="366"/>
      <c r="S39" s="366"/>
    </row>
    <row r="40" spans="1:19" s="350" customFormat="1" ht="16.5">
      <c r="A40" s="372"/>
      <c r="B40" s="376">
        <v>80148</v>
      </c>
      <c r="C40" s="377"/>
      <c r="D40" s="378" t="s">
        <v>153</v>
      </c>
      <c r="E40" s="373">
        <f aca="true" t="shared" si="9" ref="E40:E52">G40/F40*100</f>
        <v>99.72651415902448</v>
      </c>
      <c r="F40" s="320">
        <f>SUM(F41:F50)</f>
        <v>49615</v>
      </c>
      <c r="G40" s="320">
        <f>SUM(G41:G50)</f>
        <v>49479.31</v>
      </c>
      <c r="H40" s="320">
        <f>SUM(H41:H50)</f>
        <v>49479.31</v>
      </c>
      <c r="I40" s="320">
        <f>SUM(I41:I49)</f>
        <v>27495.309999999998</v>
      </c>
      <c r="J40" s="320">
        <f>SUM(J41:J50)</f>
        <v>21794</v>
      </c>
      <c r="K40" s="320">
        <f aca="true" t="shared" si="10" ref="K40:S40">SUM(K41:K49)</f>
        <v>0</v>
      </c>
      <c r="L40" s="320">
        <f t="shared" si="10"/>
        <v>190</v>
      </c>
      <c r="M40" s="320">
        <f t="shared" si="10"/>
        <v>0</v>
      </c>
      <c r="N40" s="320">
        <f t="shared" si="10"/>
        <v>0</v>
      </c>
      <c r="O40" s="320">
        <f t="shared" si="10"/>
        <v>0</v>
      </c>
      <c r="P40" s="320">
        <f t="shared" si="10"/>
        <v>0</v>
      </c>
      <c r="Q40" s="320">
        <f t="shared" si="10"/>
        <v>0</v>
      </c>
      <c r="R40" s="320">
        <f t="shared" si="10"/>
        <v>0</v>
      </c>
      <c r="S40" s="320">
        <f t="shared" si="10"/>
        <v>0</v>
      </c>
    </row>
    <row r="41" spans="1:19" s="350" customFormat="1" ht="16.5">
      <c r="A41" s="372"/>
      <c r="B41" s="376"/>
      <c r="C41" s="359">
        <v>3020</v>
      </c>
      <c r="D41" s="360" t="s">
        <v>414</v>
      </c>
      <c r="E41" s="334">
        <f t="shared" si="9"/>
        <v>100</v>
      </c>
      <c r="F41" s="362">
        <v>190</v>
      </c>
      <c r="G41" s="297">
        <v>190</v>
      </c>
      <c r="H41" s="298">
        <v>190</v>
      </c>
      <c r="I41" s="363"/>
      <c r="J41" s="362"/>
      <c r="K41" s="364"/>
      <c r="L41" s="298">
        <v>190</v>
      </c>
      <c r="M41" s="320"/>
      <c r="N41" s="320"/>
      <c r="O41" s="320"/>
      <c r="P41" s="320"/>
      <c r="Q41" s="320"/>
      <c r="R41" s="320"/>
      <c r="S41" s="320"/>
    </row>
    <row r="42" spans="1:19" s="350" customFormat="1" ht="16.5">
      <c r="A42" s="379"/>
      <c r="B42" s="380"/>
      <c r="C42" s="359">
        <v>4010</v>
      </c>
      <c r="D42" s="360" t="s">
        <v>325</v>
      </c>
      <c r="E42" s="334">
        <f t="shared" si="9"/>
        <v>99.63542656279688</v>
      </c>
      <c r="F42" s="362">
        <v>21052</v>
      </c>
      <c r="G42" s="297">
        <f aca="true" t="shared" si="11" ref="G42:G50">H42+P42</f>
        <v>20975.25</v>
      </c>
      <c r="H42" s="298">
        <f aca="true" t="shared" si="12" ref="H42:H50">SUM(I42:O42)</f>
        <v>20975.25</v>
      </c>
      <c r="I42" s="305">
        <v>20975.25</v>
      </c>
      <c r="J42" s="303"/>
      <c r="K42" s="303"/>
      <c r="L42" s="305"/>
      <c r="M42" s="365"/>
      <c r="N42" s="365"/>
      <c r="O42" s="365"/>
      <c r="P42" s="365"/>
      <c r="Q42" s="366"/>
      <c r="R42" s="366"/>
      <c r="S42" s="366"/>
    </row>
    <row r="43" spans="1:19" s="350" customFormat="1" ht="16.5">
      <c r="A43" s="379"/>
      <c r="B43" s="380"/>
      <c r="C43" s="359">
        <v>4040</v>
      </c>
      <c r="D43" s="360" t="s">
        <v>337</v>
      </c>
      <c r="E43" s="334">
        <f t="shared" si="9"/>
        <v>99.96857267568748</v>
      </c>
      <c r="F43" s="362">
        <v>2291</v>
      </c>
      <c r="G43" s="297">
        <f t="shared" si="11"/>
        <v>2290.28</v>
      </c>
      <c r="H43" s="298">
        <f t="shared" si="12"/>
        <v>2290.28</v>
      </c>
      <c r="I43" s="305">
        <v>2290.28</v>
      </c>
      <c r="J43" s="303"/>
      <c r="K43" s="303"/>
      <c r="L43" s="305"/>
      <c r="M43" s="365"/>
      <c r="N43" s="365"/>
      <c r="O43" s="365"/>
      <c r="P43" s="365"/>
      <c r="Q43" s="366"/>
      <c r="R43" s="366"/>
      <c r="S43" s="366"/>
    </row>
    <row r="44" spans="1:19" s="350" customFormat="1" ht="16.5">
      <c r="A44" s="379"/>
      <c r="B44" s="380"/>
      <c r="C44" s="359">
        <v>4110</v>
      </c>
      <c r="D44" s="360" t="s">
        <v>338</v>
      </c>
      <c r="E44" s="334">
        <f t="shared" si="9"/>
        <v>99.48050551223446</v>
      </c>
      <c r="F44" s="362">
        <v>3719</v>
      </c>
      <c r="G44" s="297">
        <f t="shared" si="11"/>
        <v>3699.68</v>
      </c>
      <c r="H44" s="298">
        <f t="shared" si="12"/>
        <v>3699.68</v>
      </c>
      <c r="I44" s="305">
        <v>3699.68</v>
      </c>
      <c r="J44" s="303"/>
      <c r="K44" s="303"/>
      <c r="L44" s="305"/>
      <c r="M44" s="365"/>
      <c r="N44" s="365"/>
      <c r="O44" s="365"/>
      <c r="P44" s="365"/>
      <c r="Q44" s="366"/>
      <c r="R44" s="366"/>
      <c r="S44" s="366"/>
    </row>
    <row r="45" spans="1:19" s="350" customFormat="1" ht="16.5">
      <c r="A45" s="379"/>
      <c r="B45" s="380"/>
      <c r="C45" s="359">
        <v>4120</v>
      </c>
      <c r="D45" s="360" t="s">
        <v>339</v>
      </c>
      <c r="E45" s="334">
        <f t="shared" si="9"/>
        <v>93.1634446397188</v>
      </c>
      <c r="F45" s="362">
        <v>569</v>
      </c>
      <c r="G45" s="297">
        <f t="shared" si="11"/>
        <v>530.1</v>
      </c>
      <c r="H45" s="298">
        <f t="shared" si="12"/>
        <v>530.1</v>
      </c>
      <c r="I45" s="305">
        <v>530.1</v>
      </c>
      <c r="J45" s="303"/>
      <c r="K45" s="303"/>
      <c r="L45" s="305"/>
      <c r="M45" s="365"/>
      <c r="N45" s="365"/>
      <c r="O45" s="365"/>
      <c r="P45" s="365"/>
      <c r="Q45" s="366"/>
      <c r="R45" s="366"/>
      <c r="S45" s="366"/>
    </row>
    <row r="46" spans="1:19" s="350" customFormat="1" ht="16.5">
      <c r="A46" s="379"/>
      <c r="B46" s="380"/>
      <c r="C46" s="359">
        <v>4210</v>
      </c>
      <c r="D46" s="360" t="s">
        <v>270</v>
      </c>
      <c r="E46" s="334">
        <f t="shared" si="9"/>
        <v>100</v>
      </c>
      <c r="F46" s="362">
        <v>8240</v>
      </c>
      <c r="G46" s="297">
        <f t="shared" si="11"/>
        <v>8240</v>
      </c>
      <c r="H46" s="298">
        <f t="shared" si="12"/>
        <v>8240</v>
      </c>
      <c r="I46" s="362"/>
      <c r="J46" s="308">
        <v>8240</v>
      </c>
      <c r="K46" s="303"/>
      <c r="L46" s="305"/>
      <c r="M46" s="365"/>
      <c r="N46" s="365"/>
      <c r="O46" s="365"/>
      <c r="P46" s="365"/>
      <c r="Q46" s="366"/>
      <c r="R46" s="366"/>
      <c r="S46" s="366"/>
    </row>
    <row r="47" spans="1:19" s="350" customFormat="1" ht="16.5">
      <c r="A47" s="379"/>
      <c r="B47" s="380"/>
      <c r="C47" s="359">
        <v>4220</v>
      </c>
      <c r="D47" s="360" t="s">
        <v>416</v>
      </c>
      <c r="E47" s="334">
        <f t="shared" si="9"/>
        <v>100</v>
      </c>
      <c r="F47" s="362">
        <v>12400</v>
      </c>
      <c r="G47" s="297">
        <f t="shared" si="11"/>
        <v>12400</v>
      </c>
      <c r="H47" s="298">
        <f t="shared" si="12"/>
        <v>12400</v>
      </c>
      <c r="I47" s="362"/>
      <c r="J47" s="362">
        <v>12400</v>
      </c>
      <c r="K47" s="303"/>
      <c r="L47" s="305"/>
      <c r="M47" s="365"/>
      <c r="N47" s="365"/>
      <c r="O47" s="365"/>
      <c r="P47" s="365"/>
      <c r="Q47" s="366"/>
      <c r="R47" s="366"/>
      <c r="S47" s="366"/>
    </row>
    <row r="48" spans="1:19" s="350" customFormat="1" ht="16.5">
      <c r="A48" s="379"/>
      <c r="B48" s="380"/>
      <c r="C48" s="359">
        <v>4280</v>
      </c>
      <c r="D48" s="360" t="s">
        <v>340</v>
      </c>
      <c r="E48" s="334">
        <f t="shared" si="9"/>
        <v>100</v>
      </c>
      <c r="F48" s="362">
        <v>60</v>
      </c>
      <c r="G48" s="297">
        <f t="shared" si="11"/>
        <v>60</v>
      </c>
      <c r="H48" s="298">
        <f t="shared" si="12"/>
        <v>60</v>
      </c>
      <c r="I48" s="362"/>
      <c r="J48" s="362">
        <v>60</v>
      </c>
      <c r="K48" s="303"/>
      <c r="L48" s="305"/>
      <c r="M48" s="365"/>
      <c r="N48" s="365"/>
      <c r="O48" s="365"/>
      <c r="P48" s="365"/>
      <c r="Q48" s="366"/>
      <c r="R48" s="366"/>
      <c r="S48" s="366"/>
    </row>
    <row r="49" spans="1:19" s="350" customFormat="1" ht="27.75" customHeight="1">
      <c r="A49" s="379"/>
      <c r="B49" s="380"/>
      <c r="C49" s="359">
        <v>4440</v>
      </c>
      <c r="D49" s="360" t="s">
        <v>343</v>
      </c>
      <c r="E49" s="334">
        <f t="shared" si="9"/>
        <v>100</v>
      </c>
      <c r="F49" s="362">
        <v>1094</v>
      </c>
      <c r="G49" s="297">
        <f t="shared" si="11"/>
        <v>1094</v>
      </c>
      <c r="H49" s="298">
        <f t="shared" si="12"/>
        <v>1094</v>
      </c>
      <c r="I49" s="362"/>
      <c r="J49" s="308">
        <v>1094</v>
      </c>
      <c r="K49" s="303"/>
      <c r="L49" s="305"/>
      <c r="M49" s="365"/>
      <c r="N49" s="365"/>
      <c r="O49" s="365"/>
      <c r="P49" s="365"/>
      <c r="Q49" s="366"/>
      <c r="R49" s="366"/>
      <c r="S49" s="366"/>
    </row>
    <row r="50" spans="1:19" s="350" customFormat="1" ht="39.75" customHeight="1">
      <c r="A50" s="379"/>
      <c r="B50" s="380"/>
      <c r="C50" s="359">
        <v>4700</v>
      </c>
      <c r="D50" s="294" t="s">
        <v>344</v>
      </c>
      <c r="E50" s="334">
        <v>0</v>
      </c>
      <c r="F50" s="362">
        <v>0</v>
      </c>
      <c r="G50" s="297">
        <f t="shared" si="11"/>
        <v>0</v>
      </c>
      <c r="H50" s="298">
        <f t="shared" si="12"/>
        <v>0</v>
      </c>
      <c r="I50" s="362"/>
      <c r="J50" s="308">
        <v>0</v>
      </c>
      <c r="K50" s="303"/>
      <c r="L50" s="305"/>
      <c r="M50" s="365"/>
      <c r="N50" s="365"/>
      <c r="O50" s="365"/>
      <c r="P50" s="365"/>
      <c r="Q50" s="366"/>
      <c r="R50" s="366"/>
      <c r="S50" s="366"/>
    </row>
    <row r="51" spans="1:19" s="350" customFormat="1" ht="19.5" customHeight="1">
      <c r="A51" s="370"/>
      <c r="B51" s="371">
        <v>80195</v>
      </c>
      <c r="C51" s="381"/>
      <c r="D51" s="372" t="s">
        <v>16</v>
      </c>
      <c r="E51" s="373">
        <f t="shared" si="9"/>
        <v>100</v>
      </c>
      <c r="F51" s="290">
        <f aca="true" t="shared" si="13" ref="F51:S51">SUM(F52:F52)</f>
        <v>13880</v>
      </c>
      <c r="G51" s="290">
        <f t="shared" si="13"/>
        <v>13880</v>
      </c>
      <c r="H51" s="290">
        <f t="shared" si="13"/>
        <v>13880</v>
      </c>
      <c r="I51" s="290">
        <f t="shared" si="13"/>
        <v>0</v>
      </c>
      <c r="J51" s="290">
        <f t="shared" si="13"/>
        <v>13880</v>
      </c>
      <c r="K51" s="290">
        <f t="shared" si="13"/>
        <v>0</v>
      </c>
      <c r="L51" s="290">
        <f t="shared" si="13"/>
        <v>0</v>
      </c>
      <c r="M51" s="290">
        <f t="shared" si="13"/>
        <v>0</v>
      </c>
      <c r="N51" s="290">
        <f t="shared" si="13"/>
        <v>0</v>
      </c>
      <c r="O51" s="290">
        <f t="shared" si="13"/>
        <v>0</v>
      </c>
      <c r="P51" s="290">
        <f t="shared" si="13"/>
        <v>0</v>
      </c>
      <c r="Q51" s="290">
        <f t="shared" si="13"/>
        <v>0</v>
      </c>
      <c r="R51" s="290">
        <f t="shared" si="13"/>
        <v>0</v>
      </c>
      <c r="S51" s="290">
        <f t="shared" si="13"/>
        <v>0</v>
      </c>
    </row>
    <row r="52" spans="1:19" s="350" customFormat="1" ht="16.5">
      <c r="A52" s="379"/>
      <c r="B52" s="380"/>
      <c r="C52" s="382">
        <v>4440</v>
      </c>
      <c r="D52" s="383" t="s">
        <v>343</v>
      </c>
      <c r="E52" s="361">
        <f t="shared" si="9"/>
        <v>100</v>
      </c>
      <c r="F52" s="305">
        <v>13880</v>
      </c>
      <c r="G52" s="297">
        <f>H52+P52</f>
        <v>13880</v>
      </c>
      <c r="H52" s="298">
        <f>SUM(I52:O52)</f>
        <v>13880</v>
      </c>
      <c r="I52" s="296"/>
      <c r="J52" s="308">
        <v>13880</v>
      </c>
      <c r="K52" s="303"/>
      <c r="L52" s="305"/>
      <c r="M52" s="365"/>
      <c r="N52" s="365"/>
      <c r="O52" s="365"/>
      <c r="P52" s="365"/>
      <c r="Q52" s="366"/>
      <c r="R52" s="366"/>
      <c r="S52" s="366"/>
    </row>
    <row r="53" spans="1:19" s="350" customFormat="1" ht="16.5">
      <c r="A53" s="783">
        <v>854</v>
      </c>
      <c r="B53" s="784"/>
      <c r="C53" s="785"/>
      <c r="D53" s="786" t="s">
        <v>181</v>
      </c>
      <c r="E53" s="765">
        <v>100</v>
      </c>
      <c r="F53" s="1023">
        <v>2350</v>
      </c>
      <c r="G53" s="775">
        <v>2350</v>
      </c>
      <c r="H53" s="776">
        <v>2350</v>
      </c>
      <c r="I53" s="777"/>
      <c r="J53" s="1024"/>
      <c r="K53" s="1025"/>
      <c r="L53" s="1023">
        <v>2350</v>
      </c>
      <c r="M53" s="781"/>
      <c r="N53" s="781"/>
      <c r="O53" s="781"/>
      <c r="P53" s="781"/>
      <c r="Q53" s="782"/>
      <c r="R53" s="782"/>
      <c r="S53" s="782"/>
    </row>
    <row r="54" spans="1:19" s="350" customFormat="1" ht="16.5">
      <c r="A54" s="379"/>
      <c r="B54" s="380">
        <v>85415</v>
      </c>
      <c r="C54" s="382"/>
      <c r="D54" s="787" t="s">
        <v>670</v>
      </c>
      <c r="E54" s="833">
        <v>100</v>
      </c>
      <c r="F54" s="1026">
        <v>2350</v>
      </c>
      <c r="G54" s="835">
        <v>2350</v>
      </c>
      <c r="H54" s="832">
        <v>2350</v>
      </c>
      <c r="I54" s="831"/>
      <c r="J54" s="1027"/>
      <c r="K54" s="1028"/>
      <c r="L54" s="1026">
        <v>2350</v>
      </c>
      <c r="M54" s="365"/>
      <c r="N54" s="365"/>
      <c r="O54" s="365"/>
      <c r="P54" s="365"/>
      <c r="Q54" s="366"/>
      <c r="R54" s="366"/>
      <c r="S54" s="366"/>
    </row>
    <row r="55" spans="1:19" s="384" customFormat="1" ht="16.5">
      <c r="A55" s="778"/>
      <c r="B55" s="778"/>
      <c r="C55" s="778">
        <v>3260</v>
      </c>
      <c r="D55" s="678" t="s">
        <v>183</v>
      </c>
      <c r="E55" s="788">
        <v>100</v>
      </c>
      <c r="F55" s="1029">
        <v>2350</v>
      </c>
      <c r="G55" s="1029">
        <v>2350</v>
      </c>
      <c r="H55" s="1029">
        <v>2350</v>
      </c>
      <c r="I55" s="1029"/>
      <c r="J55" s="1029"/>
      <c r="K55" s="1029"/>
      <c r="L55" s="1029">
        <v>2350</v>
      </c>
      <c r="M55" s="778"/>
      <c r="N55" s="778"/>
      <c r="O55" s="778"/>
      <c r="P55" s="778"/>
      <c r="Q55" s="778"/>
      <c r="R55" s="778"/>
      <c r="S55" s="778"/>
    </row>
    <row r="56" s="384" customFormat="1" ht="16.5">
      <c r="E56" s="385"/>
    </row>
    <row r="57" s="384" customFormat="1" ht="16.5">
      <c r="E57" s="385"/>
    </row>
    <row r="58" s="384" customFormat="1" ht="16.5">
      <c r="E58" s="385"/>
    </row>
    <row r="59" s="384" customFormat="1" ht="16.5">
      <c r="E59" s="385"/>
    </row>
    <row r="60" s="384" customFormat="1" ht="16.5">
      <c r="E60" s="385"/>
    </row>
    <row r="61" s="384" customFormat="1" ht="16.5">
      <c r="E61" s="385"/>
    </row>
    <row r="62" s="384" customFormat="1" ht="16.5">
      <c r="E62" s="385"/>
    </row>
    <row r="63" s="384" customFormat="1" ht="16.5">
      <c r="E63" s="385"/>
    </row>
    <row r="64" s="384" customFormat="1" ht="16.5">
      <c r="E64" s="385"/>
    </row>
    <row r="65" s="384" customFormat="1" ht="16.5">
      <c r="E65" s="385"/>
    </row>
    <row r="66" s="384" customFormat="1" ht="16.5">
      <c r="E66" s="385"/>
    </row>
    <row r="67" s="384" customFormat="1" ht="16.5">
      <c r="E67" s="385"/>
    </row>
    <row r="68" s="384" customFormat="1" ht="16.5">
      <c r="E68" s="385"/>
    </row>
    <row r="69" s="384" customFormat="1" ht="16.5">
      <c r="E69" s="385"/>
    </row>
    <row r="70" s="384" customFormat="1" ht="16.5">
      <c r="E70" s="385"/>
    </row>
    <row r="71" s="384" customFormat="1" ht="16.5">
      <c r="E71" s="385"/>
    </row>
    <row r="72" s="384" customFormat="1" ht="16.5">
      <c r="E72" s="385"/>
    </row>
    <row r="73" s="384" customFormat="1" ht="16.5">
      <c r="E73" s="385"/>
    </row>
    <row r="74" s="384" customFormat="1" ht="16.5">
      <c r="E74" s="385"/>
    </row>
    <row r="75" s="384" customFormat="1" ht="16.5">
      <c r="E75" s="385"/>
    </row>
    <row r="76" s="384" customFormat="1" ht="16.5">
      <c r="E76" s="385"/>
    </row>
    <row r="77" s="384" customFormat="1" ht="16.5">
      <c r="E77" s="385"/>
    </row>
    <row r="78" s="384" customFormat="1" ht="16.5">
      <c r="E78" s="385"/>
    </row>
    <row r="79" s="384" customFormat="1" ht="16.5">
      <c r="E79" s="385"/>
    </row>
    <row r="80" s="384" customFormat="1" ht="16.5">
      <c r="E80" s="385"/>
    </row>
    <row r="81" s="384" customFormat="1" ht="16.5">
      <c r="E81" s="385"/>
    </row>
    <row r="82" s="384" customFormat="1" ht="16.5">
      <c r="E82" s="385"/>
    </row>
    <row r="83" s="384" customFormat="1" ht="16.5">
      <c r="E83" s="385"/>
    </row>
    <row r="84" s="384" customFormat="1" ht="16.5">
      <c r="E84" s="385"/>
    </row>
    <row r="85" s="384" customFormat="1" ht="16.5">
      <c r="E85" s="385"/>
    </row>
    <row r="86" s="384" customFormat="1" ht="16.5">
      <c r="E86" s="385"/>
    </row>
    <row r="87" s="384" customFormat="1" ht="16.5">
      <c r="E87" s="385"/>
    </row>
    <row r="88" s="384" customFormat="1" ht="16.5">
      <c r="E88" s="385"/>
    </row>
    <row r="89" s="384" customFormat="1" ht="16.5">
      <c r="E89" s="385"/>
    </row>
    <row r="90" s="384" customFormat="1" ht="16.5">
      <c r="E90" s="385"/>
    </row>
    <row r="91" s="384" customFormat="1" ht="16.5">
      <c r="E91" s="385"/>
    </row>
    <row r="92" s="384" customFormat="1" ht="16.5">
      <c r="E92" s="385"/>
    </row>
    <row r="93" s="384" customFormat="1" ht="16.5">
      <c r="E93" s="385"/>
    </row>
    <row r="94" s="384" customFormat="1" ht="16.5">
      <c r="E94" s="385"/>
    </row>
    <row r="95" s="384" customFormat="1" ht="16.5">
      <c r="E95" s="385"/>
    </row>
    <row r="96" s="384" customFormat="1" ht="16.5">
      <c r="E96" s="385"/>
    </row>
    <row r="97" s="384" customFormat="1" ht="16.5">
      <c r="E97" s="385"/>
    </row>
    <row r="98" s="384" customFormat="1" ht="16.5">
      <c r="E98" s="385"/>
    </row>
    <row r="99" s="384" customFormat="1" ht="16.5">
      <c r="E99" s="385"/>
    </row>
    <row r="100" s="384" customFormat="1" ht="16.5">
      <c r="E100" s="385"/>
    </row>
    <row r="101" s="345" customFormat="1" ht="15">
      <c r="E101" s="386"/>
    </row>
    <row r="102" s="345" customFormat="1" ht="15">
      <c r="E102" s="386"/>
    </row>
    <row r="103" s="345" customFormat="1" ht="15">
      <c r="E103" s="386"/>
    </row>
    <row r="104" s="345" customFormat="1" ht="15">
      <c r="E104" s="386"/>
    </row>
    <row r="105" s="345" customFormat="1" ht="15">
      <c r="E105" s="386"/>
    </row>
    <row r="106" s="345" customFormat="1" ht="15">
      <c r="E106" s="386"/>
    </row>
    <row r="107" s="345" customFormat="1" ht="15">
      <c r="E107" s="386"/>
    </row>
    <row r="108" s="345" customFormat="1" ht="15">
      <c r="E108" s="386"/>
    </row>
    <row r="109" s="345" customFormat="1" ht="15">
      <c r="E109" s="386"/>
    </row>
    <row r="110" s="345" customFormat="1" ht="15">
      <c r="E110" s="386"/>
    </row>
  </sheetData>
  <sheetProtection selectLockedCells="1" selectUnlockedCells="1"/>
  <mergeCells count="23">
    <mergeCell ref="A1:S1"/>
    <mergeCell ref="A2:D2"/>
    <mergeCell ref="A3:A6"/>
    <mergeCell ref="B3:B6"/>
    <mergeCell ref="C3:C6"/>
    <mergeCell ref="D3:D6"/>
    <mergeCell ref="P4:P6"/>
    <mergeCell ref="E3:E6"/>
    <mergeCell ref="F3:F6"/>
    <mergeCell ref="G3:G6"/>
    <mergeCell ref="H3:S3"/>
    <mergeCell ref="M5:M6"/>
    <mergeCell ref="N5:N6"/>
    <mergeCell ref="O5:O6"/>
    <mergeCell ref="H4:H6"/>
    <mergeCell ref="J5:J6"/>
    <mergeCell ref="K5:K6"/>
    <mergeCell ref="Q4:S4"/>
    <mergeCell ref="I5:I6"/>
    <mergeCell ref="Q5:Q6"/>
    <mergeCell ref="L5:L6"/>
    <mergeCell ref="R5:R6"/>
    <mergeCell ref="S5:S6"/>
  </mergeCells>
  <printOptions horizontalCentered="1"/>
  <pageMargins left="0.5902777777777778" right="0.5902777777777778" top="1.0090277777777779" bottom="0.7569444444444444" header="0.5902777777777778" footer="0.5902777777777778"/>
  <pageSetup horizontalDpi="300" verticalDpi="300" orientation="landscape" paperSize="9" scale="54" r:id="rId1"/>
  <headerFooter alignWithMargins="0">
    <oddHeader>&amp;R&amp;"Times New Roman,Normalny"&amp;16Załącznik Nr 11 do sprawozdania Burmistrza Barlinka z wykonania budżetu Gminy Barlinek za 2014 rok</oddHead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9"/>
  <sheetViews>
    <sheetView showGridLines="0" defaultGridColor="0" view="pageLayout" zoomScale="70" zoomScaleNormal="72" zoomScaleSheetLayoutView="80" zoomScalePageLayoutView="70" colorId="15" workbookViewId="0" topLeftCell="A2">
      <selection activeCell="A22" sqref="A22:IV1116"/>
    </sheetView>
  </sheetViews>
  <sheetFormatPr defaultColWidth="8.875" defaultRowHeight="12.75"/>
  <cols>
    <col min="1" max="1" width="5.75390625" style="387" customWidth="1"/>
    <col min="2" max="2" width="8.75390625" style="387" customWidth="1"/>
    <col min="3" max="3" width="6.75390625" style="387" customWidth="1"/>
    <col min="4" max="4" width="58.625" style="388" customWidth="1"/>
    <col min="5" max="5" width="9.75390625" style="389" customWidth="1"/>
    <col min="6" max="6" width="16.375" style="388" customWidth="1"/>
    <col min="7" max="7" width="18.00390625" style="388" customWidth="1"/>
    <col min="8" max="8" width="17.875" style="388" customWidth="1"/>
    <col min="9" max="9" width="15.75390625" style="388" customWidth="1"/>
    <col min="10" max="10" width="15.375" style="388" customWidth="1"/>
    <col min="11" max="11" width="9.75390625" style="388" customWidth="1"/>
    <col min="12" max="13" width="10.75390625" style="388" customWidth="1"/>
    <col min="14" max="16" width="8.875" style="387" customWidth="1"/>
    <col min="17" max="17" width="10.75390625" style="387" customWidth="1"/>
    <col min="18" max="16384" width="8.875" style="387" customWidth="1"/>
  </cols>
  <sheetData>
    <row r="1" spans="1:255" s="390" customFormat="1" ht="33" customHeight="1">
      <c r="A1" s="1282" t="s">
        <v>229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HZ1" s="387"/>
      <c r="IA1" s="387"/>
      <c r="IB1" s="387"/>
      <c r="IC1" s="387"/>
      <c r="ID1" s="387"/>
      <c r="IE1" s="387"/>
      <c r="IF1" s="387"/>
      <c r="IG1" s="387"/>
      <c r="IH1" s="387"/>
      <c r="II1" s="387"/>
      <c r="IJ1" s="387"/>
      <c r="IK1" s="387"/>
      <c r="IL1" s="387"/>
      <c r="IM1" s="387"/>
      <c r="IN1" s="387"/>
      <c r="IO1" s="387"/>
      <c r="IP1" s="387"/>
      <c r="IQ1" s="387"/>
      <c r="IR1" s="387"/>
      <c r="IS1" s="387"/>
      <c r="IT1" s="387"/>
      <c r="IU1" s="387"/>
    </row>
    <row r="2" spans="1:255" s="390" customFormat="1" ht="30" customHeight="1">
      <c r="A2" s="1283" t="s">
        <v>615</v>
      </c>
      <c r="B2" s="1283"/>
      <c r="C2" s="1283"/>
      <c r="D2" s="1283"/>
      <c r="E2" s="391"/>
      <c r="F2" s="392"/>
      <c r="G2" s="392"/>
      <c r="H2" s="392"/>
      <c r="I2" s="392"/>
      <c r="J2" s="392"/>
      <c r="K2" s="392"/>
      <c r="L2" s="392"/>
      <c r="M2" s="393"/>
      <c r="HZ2" s="387"/>
      <c r="IA2" s="387"/>
      <c r="IB2" s="387"/>
      <c r="IC2" s="387"/>
      <c r="ID2" s="387"/>
      <c r="IE2" s="387"/>
      <c r="IF2" s="387"/>
      <c r="IG2" s="387"/>
      <c r="IH2" s="387"/>
      <c r="II2" s="387"/>
      <c r="IJ2" s="387"/>
      <c r="IK2" s="387"/>
      <c r="IL2" s="387"/>
      <c r="IM2" s="387"/>
      <c r="IN2" s="387"/>
      <c r="IO2" s="387"/>
      <c r="IP2" s="387"/>
      <c r="IQ2" s="387"/>
      <c r="IR2" s="387"/>
      <c r="IS2" s="387"/>
      <c r="IT2" s="387"/>
      <c r="IU2" s="387"/>
    </row>
    <row r="3" spans="1:255" s="394" customFormat="1" ht="13.5" customHeight="1">
      <c r="A3" s="1242" t="s">
        <v>6</v>
      </c>
      <c r="B3" s="1242" t="s">
        <v>7</v>
      </c>
      <c r="C3" s="1236" t="s">
        <v>8</v>
      </c>
      <c r="D3" s="1236" t="s">
        <v>230</v>
      </c>
      <c r="E3" s="1236" t="s">
        <v>10</v>
      </c>
      <c r="F3" s="1236" t="s">
        <v>1</v>
      </c>
      <c r="G3" s="1284" t="s">
        <v>231</v>
      </c>
      <c r="H3" s="1239" t="s">
        <v>3</v>
      </c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HZ3" s="395"/>
      <c r="IA3" s="395"/>
      <c r="IB3" s="395"/>
      <c r="IC3" s="395"/>
      <c r="ID3" s="395"/>
      <c r="IE3" s="395"/>
      <c r="IF3" s="395"/>
      <c r="IG3" s="395"/>
      <c r="IH3" s="395"/>
      <c r="II3" s="395"/>
      <c r="IJ3" s="395"/>
      <c r="IK3" s="395"/>
      <c r="IL3" s="395"/>
      <c r="IM3" s="395"/>
      <c r="IN3" s="395"/>
      <c r="IO3" s="395"/>
      <c r="IP3" s="395"/>
      <c r="IQ3" s="395"/>
      <c r="IR3" s="395"/>
      <c r="IS3" s="395"/>
      <c r="IT3" s="395"/>
      <c r="IU3" s="395"/>
    </row>
    <row r="4" spans="1:255" s="394" customFormat="1" ht="13.5" customHeight="1">
      <c r="A4" s="1242"/>
      <c r="B4" s="1242"/>
      <c r="C4" s="1236"/>
      <c r="D4" s="1236"/>
      <c r="E4" s="1236"/>
      <c r="F4" s="1236"/>
      <c r="G4" s="1284"/>
      <c r="H4" s="1278" t="s">
        <v>413</v>
      </c>
      <c r="I4" s="204" t="s">
        <v>3</v>
      </c>
      <c r="J4" s="204"/>
      <c r="K4" s="204"/>
      <c r="L4" s="204"/>
      <c r="M4" s="204"/>
      <c r="N4" s="204"/>
      <c r="O4" s="173"/>
      <c r="P4" s="1237" t="s">
        <v>233</v>
      </c>
      <c r="Q4" s="1239" t="s">
        <v>3</v>
      </c>
      <c r="R4" s="1239"/>
      <c r="S4" s="1239"/>
      <c r="HZ4" s="395"/>
      <c r="IA4" s="395"/>
      <c r="IB4" s="395"/>
      <c r="IC4" s="395"/>
      <c r="ID4" s="395"/>
      <c r="IE4" s="395"/>
      <c r="IF4" s="395"/>
      <c r="IG4" s="395"/>
      <c r="IH4" s="395"/>
      <c r="II4" s="395"/>
      <c r="IJ4" s="395"/>
      <c r="IK4" s="395"/>
      <c r="IL4" s="395"/>
      <c r="IM4" s="395"/>
      <c r="IN4" s="395"/>
      <c r="IO4" s="395"/>
      <c r="IP4" s="395"/>
      <c r="IQ4" s="395"/>
      <c r="IR4" s="395"/>
      <c r="IS4" s="395"/>
      <c r="IT4" s="395"/>
      <c r="IU4" s="395"/>
    </row>
    <row r="5" spans="1:255" s="394" customFormat="1" ht="11.25" customHeight="1">
      <c r="A5" s="1242"/>
      <c r="B5" s="1242"/>
      <c r="C5" s="1236"/>
      <c r="D5" s="1236"/>
      <c r="E5" s="1236"/>
      <c r="F5" s="1236"/>
      <c r="G5" s="1284"/>
      <c r="H5" s="1278"/>
      <c r="I5" s="1237" t="s">
        <v>382</v>
      </c>
      <c r="J5" s="1241" t="s">
        <v>241</v>
      </c>
      <c r="K5" s="1240" t="s">
        <v>234</v>
      </c>
      <c r="L5" s="1235" t="s">
        <v>235</v>
      </c>
      <c r="M5" s="1276" t="s">
        <v>11</v>
      </c>
      <c r="N5" s="1277" t="s">
        <v>236</v>
      </c>
      <c r="O5" s="1277" t="s">
        <v>237</v>
      </c>
      <c r="P5" s="1237"/>
      <c r="Q5" s="1237" t="s">
        <v>238</v>
      </c>
      <c r="R5" s="1276" t="s">
        <v>11</v>
      </c>
      <c r="S5" s="1277" t="s">
        <v>239</v>
      </c>
      <c r="HZ5" s="395"/>
      <c r="IA5" s="395"/>
      <c r="IB5" s="395"/>
      <c r="IC5" s="395"/>
      <c r="ID5" s="395"/>
      <c r="IE5" s="395"/>
      <c r="IF5" s="395"/>
      <c r="IG5" s="395"/>
      <c r="IH5" s="395"/>
      <c r="II5" s="395"/>
      <c r="IJ5" s="395"/>
      <c r="IK5" s="395"/>
      <c r="IL5" s="395"/>
      <c r="IM5" s="395"/>
      <c r="IN5" s="395"/>
      <c r="IO5" s="395"/>
      <c r="IP5" s="395"/>
      <c r="IQ5" s="395"/>
      <c r="IR5" s="395"/>
      <c r="IS5" s="395"/>
      <c r="IT5" s="395"/>
      <c r="IU5" s="395"/>
    </row>
    <row r="6" spans="1:255" s="396" customFormat="1" ht="108" customHeight="1">
      <c r="A6" s="1242"/>
      <c r="B6" s="1242"/>
      <c r="C6" s="1236"/>
      <c r="D6" s="1236"/>
      <c r="E6" s="1236"/>
      <c r="F6" s="1236"/>
      <c r="G6" s="1284"/>
      <c r="H6" s="1278"/>
      <c r="I6" s="1237"/>
      <c r="J6" s="1241"/>
      <c r="K6" s="1240"/>
      <c r="L6" s="1235"/>
      <c r="M6" s="1276"/>
      <c r="N6" s="1277"/>
      <c r="O6" s="1277"/>
      <c r="P6" s="1237"/>
      <c r="Q6" s="1237"/>
      <c r="R6" s="1276"/>
      <c r="S6" s="1277"/>
      <c r="HZ6" s="397"/>
      <c r="IA6" s="397"/>
      <c r="IB6" s="397"/>
      <c r="IC6" s="397"/>
      <c r="ID6" s="397"/>
      <c r="IE6" s="397"/>
      <c r="IF6" s="397"/>
      <c r="IG6" s="397"/>
      <c r="IH6" s="397"/>
      <c r="II6" s="397"/>
      <c r="IJ6" s="397"/>
      <c r="IK6" s="397"/>
      <c r="IL6" s="397"/>
      <c r="IM6" s="397"/>
      <c r="IN6" s="397"/>
      <c r="IO6" s="397"/>
      <c r="IP6" s="397"/>
      <c r="IQ6" s="397"/>
      <c r="IR6" s="397"/>
      <c r="IS6" s="397"/>
      <c r="IT6" s="397"/>
      <c r="IU6" s="397"/>
    </row>
    <row r="7" spans="1:255" s="390" customFormat="1" ht="15.75">
      <c r="A7" s="176" t="s">
        <v>12</v>
      </c>
      <c r="B7" s="176" t="s">
        <v>242</v>
      </c>
      <c r="C7" s="398">
        <v>3</v>
      </c>
      <c r="D7" s="169">
        <v>4</v>
      </c>
      <c r="E7" s="169">
        <v>5</v>
      </c>
      <c r="F7" s="169">
        <v>6</v>
      </c>
      <c r="G7" s="169">
        <v>7</v>
      </c>
      <c r="H7" s="172">
        <v>8</v>
      </c>
      <c r="I7" s="172">
        <v>9</v>
      </c>
      <c r="J7" s="399">
        <v>10</v>
      </c>
      <c r="K7" s="399">
        <v>11</v>
      </c>
      <c r="L7" s="400">
        <v>12</v>
      </c>
      <c r="M7" s="233">
        <v>13</v>
      </c>
      <c r="N7" s="233">
        <v>14</v>
      </c>
      <c r="O7" s="233">
        <v>15</v>
      </c>
      <c r="P7" s="172">
        <v>16</v>
      </c>
      <c r="Q7" s="172">
        <v>17</v>
      </c>
      <c r="R7" s="233">
        <v>18</v>
      </c>
      <c r="S7" s="233">
        <v>19</v>
      </c>
      <c r="T7" s="401"/>
      <c r="U7" s="401"/>
      <c r="HZ7" s="387"/>
      <c r="IA7" s="387"/>
      <c r="IB7" s="387"/>
      <c r="IC7" s="387"/>
      <c r="ID7" s="387"/>
      <c r="IE7" s="387"/>
      <c r="IF7" s="387"/>
      <c r="IG7" s="387"/>
      <c r="IH7" s="387"/>
      <c r="II7" s="387"/>
      <c r="IJ7" s="387"/>
      <c r="IK7" s="387"/>
      <c r="IL7" s="387"/>
      <c r="IM7" s="387"/>
      <c r="IN7" s="387"/>
      <c r="IO7" s="387"/>
      <c r="IP7" s="387"/>
      <c r="IQ7" s="387"/>
      <c r="IR7" s="387"/>
      <c r="IS7" s="387"/>
      <c r="IT7" s="387"/>
      <c r="IU7" s="387"/>
    </row>
    <row r="8" spans="1:255" s="407" customFormat="1" ht="16.5">
      <c r="A8" s="402">
        <v>853</v>
      </c>
      <c r="B8" s="402"/>
      <c r="C8" s="402"/>
      <c r="D8" s="403" t="s">
        <v>616</v>
      </c>
      <c r="E8" s="404">
        <f aca="true" t="shared" si="0" ref="E8:E19">G8/F8*100</f>
        <v>99.87118014519669</v>
      </c>
      <c r="F8" s="405">
        <f>SUM(F10:F19)</f>
        <v>171767</v>
      </c>
      <c r="G8" s="405">
        <f>SUM(G10:G19)</f>
        <v>171545.73</v>
      </c>
      <c r="H8" s="405">
        <f>SUM(H10:H19)</f>
        <v>171545.73</v>
      </c>
      <c r="I8" s="405">
        <f>SUM(I10:I14)</f>
        <v>120868.95</v>
      </c>
      <c r="J8" s="405">
        <f>SUM(J9)</f>
        <v>50676.78</v>
      </c>
      <c r="K8" s="405">
        <v>0</v>
      </c>
      <c r="L8" s="405">
        <v>0</v>
      </c>
      <c r="M8" s="405">
        <v>0</v>
      </c>
      <c r="N8" s="405">
        <v>0</v>
      </c>
      <c r="O8" s="405">
        <v>0</v>
      </c>
      <c r="P8" s="405">
        <v>0</v>
      </c>
      <c r="Q8" s="405">
        <v>0</v>
      </c>
      <c r="R8" s="405">
        <v>0</v>
      </c>
      <c r="S8" s="405">
        <v>0</v>
      </c>
      <c r="T8" s="406"/>
      <c r="U8" s="406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</row>
    <row r="9" spans="1:255" s="413" customFormat="1" ht="16.5">
      <c r="A9" s="408"/>
      <c r="B9" s="408">
        <v>85305</v>
      </c>
      <c r="C9" s="408"/>
      <c r="D9" s="409" t="s">
        <v>614</v>
      </c>
      <c r="E9" s="410">
        <f t="shared" si="0"/>
        <v>99.87118014519669</v>
      </c>
      <c r="F9" s="411">
        <f aca="true" t="shared" si="1" ref="F9:S9">SUM(F10:F19)</f>
        <v>171767</v>
      </c>
      <c r="G9" s="411">
        <f t="shared" si="1"/>
        <v>171545.73</v>
      </c>
      <c r="H9" s="411">
        <f t="shared" si="1"/>
        <v>171545.73</v>
      </c>
      <c r="I9" s="411">
        <f t="shared" si="1"/>
        <v>120868.95</v>
      </c>
      <c r="J9" s="411">
        <f>SUM(J10:J19)</f>
        <v>50676.78</v>
      </c>
      <c r="K9" s="411">
        <f t="shared" si="1"/>
        <v>0</v>
      </c>
      <c r="L9" s="411">
        <f t="shared" si="1"/>
        <v>0</v>
      </c>
      <c r="M9" s="411">
        <f t="shared" si="1"/>
        <v>0</v>
      </c>
      <c r="N9" s="411">
        <f t="shared" si="1"/>
        <v>0</v>
      </c>
      <c r="O9" s="411">
        <f t="shared" si="1"/>
        <v>0</v>
      </c>
      <c r="P9" s="411">
        <f t="shared" si="1"/>
        <v>0</v>
      </c>
      <c r="Q9" s="411">
        <f t="shared" si="1"/>
        <v>0</v>
      </c>
      <c r="R9" s="411">
        <f t="shared" si="1"/>
        <v>0</v>
      </c>
      <c r="S9" s="411">
        <f t="shared" si="1"/>
        <v>0</v>
      </c>
      <c r="T9" s="412"/>
      <c r="U9" s="412"/>
      <c r="HZ9" s="414"/>
      <c r="IA9" s="414"/>
      <c r="IB9" s="414"/>
      <c r="IC9" s="414"/>
      <c r="ID9" s="414"/>
      <c r="IE9" s="414"/>
      <c r="IF9" s="414"/>
      <c r="IG9" s="414"/>
      <c r="IH9" s="414"/>
      <c r="II9" s="414"/>
      <c r="IJ9" s="414"/>
      <c r="IK9" s="414"/>
      <c r="IL9" s="414"/>
      <c r="IM9" s="414"/>
      <c r="IN9" s="414"/>
      <c r="IO9" s="414"/>
      <c r="IP9" s="414"/>
      <c r="IQ9" s="414"/>
      <c r="IR9" s="414"/>
      <c r="IS9" s="414"/>
      <c r="IT9" s="414"/>
      <c r="IU9" s="414"/>
    </row>
    <row r="10" spans="1:255" s="407" customFormat="1" ht="16.5">
      <c r="A10" s="415"/>
      <c r="B10" s="416"/>
      <c r="C10" s="417">
        <v>4010</v>
      </c>
      <c r="D10" s="294" t="s">
        <v>325</v>
      </c>
      <c r="E10" s="418">
        <f t="shared" si="0"/>
        <v>99.99913676042677</v>
      </c>
      <c r="F10" s="296">
        <v>103100</v>
      </c>
      <c r="G10" s="297">
        <f aca="true" t="shared" si="2" ref="G10:G19">H10+P10</f>
        <v>103099.11</v>
      </c>
      <c r="H10" s="298">
        <f aca="true" t="shared" si="3" ref="H10:H19">SUM(I10:O10)</f>
        <v>103099.11</v>
      </c>
      <c r="I10" s="297">
        <v>103099.11</v>
      </c>
      <c r="J10" s="422"/>
      <c r="K10" s="423"/>
      <c r="L10" s="423"/>
      <c r="M10" s="422"/>
      <c r="N10" s="421"/>
      <c r="O10" s="421"/>
      <c r="P10" s="421"/>
      <c r="Q10" s="421"/>
      <c r="R10" s="421"/>
      <c r="S10" s="421"/>
      <c r="T10" s="406"/>
      <c r="U10" s="406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</row>
    <row r="11" spans="1:255" s="407" customFormat="1" ht="16.5">
      <c r="A11" s="415"/>
      <c r="B11" s="416"/>
      <c r="C11" s="417">
        <v>4110</v>
      </c>
      <c r="D11" s="294" t="s">
        <v>338</v>
      </c>
      <c r="E11" s="418">
        <f t="shared" si="0"/>
        <v>99.48428571428572</v>
      </c>
      <c r="F11" s="296">
        <v>16800</v>
      </c>
      <c r="G11" s="297">
        <f t="shared" si="2"/>
        <v>16713.36</v>
      </c>
      <c r="H11" s="298">
        <f t="shared" si="3"/>
        <v>16713.36</v>
      </c>
      <c r="I11" s="297">
        <v>16713.36</v>
      </c>
      <c r="J11" s="422"/>
      <c r="K11" s="423"/>
      <c r="L11" s="423"/>
      <c r="M11" s="422"/>
      <c r="N11" s="421"/>
      <c r="O11" s="421"/>
      <c r="P11" s="421"/>
      <c r="Q11" s="421"/>
      <c r="R11" s="421"/>
      <c r="S11" s="421"/>
      <c r="T11" s="406"/>
      <c r="U11" s="406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</row>
    <row r="12" spans="1:255" s="407" customFormat="1" ht="16.5">
      <c r="A12" s="415"/>
      <c r="B12" s="416"/>
      <c r="C12" s="417">
        <v>4120</v>
      </c>
      <c r="D12" s="294" t="s">
        <v>339</v>
      </c>
      <c r="E12" s="418">
        <f t="shared" si="0"/>
        <v>96.04363636363637</v>
      </c>
      <c r="F12" s="296">
        <v>1100</v>
      </c>
      <c r="G12" s="297">
        <f t="shared" si="2"/>
        <v>1056.48</v>
      </c>
      <c r="H12" s="298">
        <f t="shared" si="3"/>
        <v>1056.48</v>
      </c>
      <c r="I12" s="297">
        <v>1056.48</v>
      </c>
      <c r="J12" s="422"/>
      <c r="K12" s="423"/>
      <c r="L12" s="423"/>
      <c r="M12" s="422"/>
      <c r="N12" s="421"/>
      <c r="O12" s="421"/>
      <c r="P12" s="421"/>
      <c r="Q12" s="421"/>
      <c r="R12" s="421"/>
      <c r="S12" s="421"/>
      <c r="T12" s="406"/>
      <c r="U12" s="406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</row>
    <row r="13" spans="1:255" s="407" customFormat="1" ht="16.5">
      <c r="A13" s="415"/>
      <c r="B13" s="416"/>
      <c r="C13" s="417">
        <v>4170</v>
      </c>
      <c r="D13" s="294" t="s">
        <v>263</v>
      </c>
      <c r="E13" s="418">
        <v>0</v>
      </c>
      <c r="F13" s="296">
        <v>0</v>
      </c>
      <c r="G13" s="297">
        <v>0</v>
      </c>
      <c r="H13" s="298">
        <v>0</v>
      </c>
      <c r="I13" s="297">
        <v>0</v>
      </c>
      <c r="J13" s="422"/>
      <c r="K13" s="423"/>
      <c r="L13" s="423"/>
      <c r="M13" s="422"/>
      <c r="N13" s="421"/>
      <c r="O13" s="421"/>
      <c r="P13" s="421"/>
      <c r="Q13" s="421"/>
      <c r="R13" s="421"/>
      <c r="S13" s="421"/>
      <c r="T13" s="406"/>
      <c r="U13" s="406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</row>
    <row r="14" spans="1:255" s="407" customFormat="1" ht="16.5">
      <c r="A14" s="415"/>
      <c r="B14" s="416"/>
      <c r="C14" s="417">
        <v>4210</v>
      </c>
      <c r="D14" s="294" t="s">
        <v>270</v>
      </c>
      <c r="E14" s="418">
        <f t="shared" si="0"/>
        <v>99.99921568627451</v>
      </c>
      <c r="F14" s="296">
        <v>12750</v>
      </c>
      <c r="G14" s="297">
        <f t="shared" si="2"/>
        <v>12749.9</v>
      </c>
      <c r="H14" s="298">
        <f t="shared" si="3"/>
        <v>12749.9</v>
      </c>
      <c r="I14" s="296"/>
      <c r="J14" s="297">
        <v>12749.9</v>
      </c>
      <c r="K14" s="423"/>
      <c r="L14" s="423"/>
      <c r="M14" s="422"/>
      <c r="N14" s="421"/>
      <c r="O14" s="421"/>
      <c r="P14" s="421"/>
      <c r="Q14" s="421"/>
      <c r="R14" s="421"/>
      <c r="S14" s="421"/>
      <c r="T14" s="406"/>
      <c r="U14" s="406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</row>
    <row r="15" spans="1:255" s="407" customFormat="1" ht="16.5">
      <c r="A15" s="415"/>
      <c r="B15" s="416"/>
      <c r="C15" s="417">
        <v>4220</v>
      </c>
      <c r="D15" s="294" t="s">
        <v>416</v>
      </c>
      <c r="E15" s="418">
        <f t="shared" si="0"/>
        <v>99.85135135135135</v>
      </c>
      <c r="F15" s="296">
        <v>20350</v>
      </c>
      <c r="G15" s="297">
        <f t="shared" si="2"/>
        <v>20319.75</v>
      </c>
      <c r="H15" s="298">
        <f t="shared" si="3"/>
        <v>20319.75</v>
      </c>
      <c r="I15" s="296"/>
      <c r="J15" s="297">
        <v>20319.75</v>
      </c>
      <c r="K15" s="423"/>
      <c r="L15" s="423"/>
      <c r="M15" s="422"/>
      <c r="N15" s="421"/>
      <c r="O15" s="421"/>
      <c r="P15" s="421"/>
      <c r="Q15" s="421"/>
      <c r="R15" s="421"/>
      <c r="S15" s="421"/>
      <c r="T15" s="406"/>
      <c r="U15" s="406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</row>
    <row r="16" spans="1:255" s="407" customFormat="1" ht="16.5">
      <c r="A16" s="415"/>
      <c r="B16" s="416"/>
      <c r="C16" s="417">
        <v>4240</v>
      </c>
      <c r="D16" s="294" t="s">
        <v>332</v>
      </c>
      <c r="E16" s="418">
        <f t="shared" si="0"/>
        <v>99.87866666666667</v>
      </c>
      <c r="F16" s="296">
        <v>1500</v>
      </c>
      <c r="G16" s="297">
        <v>1498.18</v>
      </c>
      <c r="H16" s="298">
        <v>1498.18</v>
      </c>
      <c r="I16" s="296"/>
      <c r="J16" s="297">
        <v>1498.18</v>
      </c>
      <c r="K16" s="423"/>
      <c r="L16" s="423"/>
      <c r="M16" s="422"/>
      <c r="N16" s="421"/>
      <c r="O16" s="421"/>
      <c r="P16" s="421"/>
      <c r="Q16" s="421"/>
      <c r="R16" s="421"/>
      <c r="S16" s="421"/>
      <c r="T16" s="406"/>
      <c r="U16" s="406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</row>
    <row r="17" spans="1:255" s="407" customFormat="1" ht="16.5">
      <c r="A17" s="415"/>
      <c r="B17" s="416"/>
      <c r="C17" s="417">
        <v>4260</v>
      </c>
      <c r="D17" s="294" t="s">
        <v>267</v>
      </c>
      <c r="E17" s="418">
        <f t="shared" si="0"/>
        <v>99.25632869449967</v>
      </c>
      <c r="F17" s="296">
        <v>7545</v>
      </c>
      <c r="G17" s="297">
        <f t="shared" si="2"/>
        <v>7488.89</v>
      </c>
      <c r="H17" s="298">
        <f t="shared" si="3"/>
        <v>7488.89</v>
      </c>
      <c r="I17" s="296"/>
      <c r="J17" s="297">
        <v>7488.89</v>
      </c>
      <c r="K17" s="423"/>
      <c r="L17" s="423"/>
      <c r="M17" s="422"/>
      <c r="N17" s="421"/>
      <c r="O17" s="421"/>
      <c r="P17" s="421"/>
      <c r="Q17" s="421"/>
      <c r="R17" s="421"/>
      <c r="S17" s="421"/>
      <c r="T17" s="406"/>
      <c r="U17" s="406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</row>
    <row r="18" spans="1:255" s="407" customFormat="1" ht="16.5">
      <c r="A18" s="415"/>
      <c r="B18" s="416"/>
      <c r="C18" s="417">
        <v>4300</v>
      </c>
      <c r="D18" s="294" t="s">
        <v>264</v>
      </c>
      <c r="E18" s="418">
        <f t="shared" si="0"/>
        <v>99.9593717277487</v>
      </c>
      <c r="F18" s="296">
        <v>4775</v>
      </c>
      <c r="G18" s="297">
        <f t="shared" si="2"/>
        <v>4773.06</v>
      </c>
      <c r="H18" s="298">
        <f t="shared" si="3"/>
        <v>4773.06</v>
      </c>
      <c r="I18" s="296"/>
      <c r="J18" s="297">
        <v>4773.06</v>
      </c>
      <c r="K18" s="424"/>
      <c r="L18" s="424"/>
      <c r="M18" s="425"/>
      <c r="N18" s="421"/>
      <c r="O18" s="421"/>
      <c r="P18" s="421"/>
      <c r="Q18" s="421"/>
      <c r="R18" s="421"/>
      <c r="S18" s="421"/>
      <c r="T18" s="406"/>
      <c r="U18" s="406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</row>
    <row r="19" spans="1:255" s="407" customFormat="1" ht="16.5">
      <c r="A19" s="415"/>
      <c r="B19" s="416"/>
      <c r="C19" s="417">
        <v>4440</v>
      </c>
      <c r="D19" s="294" t="s">
        <v>343</v>
      </c>
      <c r="E19" s="418">
        <f t="shared" si="0"/>
        <v>100</v>
      </c>
      <c r="F19" s="296">
        <v>3847</v>
      </c>
      <c r="G19" s="297">
        <f t="shared" si="2"/>
        <v>3847</v>
      </c>
      <c r="H19" s="298">
        <f t="shared" si="3"/>
        <v>3847</v>
      </c>
      <c r="I19" s="296"/>
      <c r="J19" s="297">
        <v>3847</v>
      </c>
      <c r="K19" s="423"/>
      <c r="L19" s="423"/>
      <c r="M19" s="422"/>
      <c r="N19" s="421"/>
      <c r="O19" s="421"/>
      <c r="P19" s="421"/>
      <c r="Q19" s="421"/>
      <c r="R19" s="421"/>
      <c r="S19" s="421"/>
      <c r="T19" s="406"/>
      <c r="U19" s="406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</row>
  </sheetData>
  <sheetProtection selectLockedCells="1" selectUnlockedCells="1"/>
  <mergeCells count="23">
    <mergeCell ref="E3:E6"/>
    <mergeCell ref="F3:F6"/>
    <mergeCell ref="G3:G6"/>
    <mergeCell ref="L5:L6"/>
    <mergeCell ref="R5:R6"/>
    <mergeCell ref="S5:S6"/>
    <mergeCell ref="A1:S1"/>
    <mergeCell ref="A2:D2"/>
    <mergeCell ref="A3:A6"/>
    <mergeCell ref="B3:B6"/>
    <mergeCell ref="C3:C6"/>
    <mergeCell ref="D3:D6"/>
    <mergeCell ref="P4:P6"/>
    <mergeCell ref="Q4:S4"/>
    <mergeCell ref="I5:I6"/>
    <mergeCell ref="Q5:Q6"/>
    <mergeCell ref="H3:S3"/>
    <mergeCell ref="H4:H6"/>
    <mergeCell ref="J5:J6"/>
    <mergeCell ref="K5:K6"/>
    <mergeCell ref="M5:M6"/>
    <mergeCell ref="N5:N6"/>
    <mergeCell ref="O5:O6"/>
  </mergeCells>
  <printOptions horizontalCentered="1"/>
  <pageMargins left="0.5902777777777778" right="0.5902777777777778" top="1.0090277777777779" bottom="0.7569444444444444" header="0.5902777777777778" footer="0.5902777777777778"/>
  <pageSetup horizontalDpi="300" verticalDpi="300" orientation="landscape" paperSize="9" scale="52" r:id="rId1"/>
  <headerFooter alignWithMargins="0">
    <oddFooter>&amp;C&amp;"Times New Roman,Normalny"&amp;12Strona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34"/>
  <sheetViews>
    <sheetView showGridLines="0" defaultGridColor="0" view="pageLayout" zoomScaleNormal="72" zoomScaleSheetLayoutView="80" colorId="15" workbookViewId="0" topLeftCell="A1">
      <selection activeCell="F42" sqref="F42"/>
    </sheetView>
  </sheetViews>
  <sheetFormatPr defaultColWidth="8.875" defaultRowHeight="12.75"/>
  <cols>
    <col min="1" max="1" width="5.75390625" style="387" customWidth="1"/>
    <col min="2" max="2" width="8.75390625" style="387" customWidth="1"/>
    <col min="3" max="3" width="6.75390625" style="387" customWidth="1"/>
    <col min="4" max="4" width="58.625" style="388" customWidth="1"/>
    <col min="5" max="5" width="9.75390625" style="389" customWidth="1"/>
    <col min="6" max="6" width="16.375" style="388" customWidth="1"/>
    <col min="7" max="7" width="18.00390625" style="388" customWidth="1"/>
    <col min="8" max="8" width="17.875" style="388" customWidth="1"/>
    <col min="9" max="9" width="15.75390625" style="388" customWidth="1"/>
    <col min="10" max="10" width="15.375" style="388" customWidth="1"/>
    <col min="11" max="11" width="9.75390625" style="388" customWidth="1"/>
    <col min="12" max="13" width="10.75390625" style="388" customWidth="1"/>
    <col min="14" max="16" width="8.875" style="387" customWidth="1"/>
    <col min="17" max="17" width="10.75390625" style="387" customWidth="1"/>
    <col min="18" max="16384" width="8.875" style="387" customWidth="1"/>
  </cols>
  <sheetData>
    <row r="1" spans="1:255" s="390" customFormat="1" ht="33" customHeight="1">
      <c r="A1" s="1282" t="s">
        <v>229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HZ1" s="387"/>
      <c r="IA1" s="387"/>
      <c r="IB1" s="387"/>
      <c r="IC1" s="387"/>
      <c r="ID1" s="387"/>
      <c r="IE1" s="387"/>
      <c r="IF1" s="387"/>
      <c r="IG1" s="387"/>
      <c r="IH1" s="387"/>
      <c r="II1" s="387"/>
      <c r="IJ1" s="387"/>
      <c r="IK1" s="387"/>
      <c r="IL1" s="387"/>
      <c r="IM1" s="387"/>
      <c r="IN1" s="387"/>
      <c r="IO1" s="387"/>
      <c r="IP1" s="387"/>
      <c r="IQ1" s="387"/>
      <c r="IR1" s="387"/>
      <c r="IS1" s="387"/>
      <c r="IT1" s="387"/>
      <c r="IU1" s="387"/>
    </row>
    <row r="2" spans="1:255" s="390" customFormat="1" ht="30" customHeight="1">
      <c r="A2" s="1283" t="s">
        <v>410</v>
      </c>
      <c r="B2" s="1283"/>
      <c r="C2" s="1283"/>
      <c r="D2" s="1283"/>
      <c r="E2" s="391"/>
      <c r="F2" s="392"/>
      <c r="G2" s="392"/>
      <c r="H2" s="392"/>
      <c r="I2" s="392"/>
      <c r="J2" s="392"/>
      <c r="K2" s="392"/>
      <c r="L2" s="392"/>
      <c r="M2" s="393"/>
      <c r="HZ2" s="387"/>
      <c r="IA2" s="387"/>
      <c r="IB2" s="387"/>
      <c r="IC2" s="387"/>
      <c r="ID2" s="387"/>
      <c r="IE2" s="387"/>
      <c r="IF2" s="387"/>
      <c r="IG2" s="387"/>
      <c r="IH2" s="387"/>
      <c r="II2" s="387"/>
      <c r="IJ2" s="387"/>
      <c r="IK2" s="387"/>
      <c r="IL2" s="387"/>
      <c r="IM2" s="387"/>
      <c r="IN2" s="387"/>
      <c r="IO2" s="387"/>
      <c r="IP2" s="387"/>
      <c r="IQ2" s="387"/>
      <c r="IR2" s="387"/>
      <c r="IS2" s="387"/>
      <c r="IT2" s="387"/>
      <c r="IU2" s="387"/>
    </row>
    <row r="3" spans="1:255" s="394" customFormat="1" ht="13.5" customHeight="1">
      <c r="A3" s="1242" t="s">
        <v>6</v>
      </c>
      <c r="B3" s="1242" t="s">
        <v>7</v>
      </c>
      <c r="C3" s="1236" t="s">
        <v>8</v>
      </c>
      <c r="D3" s="1236" t="s">
        <v>230</v>
      </c>
      <c r="E3" s="1236" t="s">
        <v>10</v>
      </c>
      <c r="F3" s="1236" t="s">
        <v>1</v>
      </c>
      <c r="G3" s="1284" t="s">
        <v>231</v>
      </c>
      <c r="H3" s="1239" t="s">
        <v>3</v>
      </c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HZ3" s="395"/>
      <c r="IA3" s="395"/>
      <c r="IB3" s="395"/>
      <c r="IC3" s="395"/>
      <c r="ID3" s="395"/>
      <c r="IE3" s="395"/>
      <c r="IF3" s="395"/>
      <c r="IG3" s="395"/>
      <c r="IH3" s="395"/>
      <c r="II3" s="395"/>
      <c r="IJ3" s="395"/>
      <c r="IK3" s="395"/>
      <c r="IL3" s="395"/>
      <c r="IM3" s="395"/>
      <c r="IN3" s="395"/>
      <c r="IO3" s="395"/>
      <c r="IP3" s="395"/>
      <c r="IQ3" s="395"/>
      <c r="IR3" s="395"/>
      <c r="IS3" s="395"/>
      <c r="IT3" s="395"/>
      <c r="IU3" s="395"/>
    </row>
    <row r="4" spans="1:255" s="394" customFormat="1" ht="13.5" customHeight="1">
      <c r="A4" s="1242"/>
      <c r="B4" s="1242"/>
      <c r="C4" s="1236"/>
      <c r="D4" s="1236"/>
      <c r="E4" s="1236"/>
      <c r="F4" s="1236"/>
      <c r="G4" s="1284"/>
      <c r="H4" s="1278" t="s">
        <v>413</v>
      </c>
      <c r="I4" s="204" t="s">
        <v>3</v>
      </c>
      <c r="J4" s="204"/>
      <c r="K4" s="204"/>
      <c r="L4" s="204"/>
      <c r="M4" s="204"/>
      <c r="N4" s="204"/>
      <c r="O4" s="173"/>
      <c r="P4" s="1237" t="s">
        <v>233</v>
      </c>
      <c r="Q4" s="1239" t="s">
        <v>3</v>
      </c>
      <c r="R4" s="1239"/>
      <c r="S4" s="1239"/>
      <c r="HZ4" s="395"/>
      <c r="IA4" s="395"/>
      <c r="IB4" s="395"/>
      <c r="IC4" s="395"/>
      <c r="ID4" s="395"/>
      <c r="IE4" s="395"/>
      <c r="IF4" s="395"/>
      <c r="IG4" s="395"/>
      <c r="IH4" s="395"/>
      <c r="II4" s="395"/>
      <c r="IJ4" s="395"/>
      <c r="IK4" s="395"/>
      <c r="IL4" s="395"/>
      <c r="IM4" s="395"/>
      <c r="IN4" s="395"/>
      <c r="IO4" s="395"/>
      <c r="IP4" s="395"/>
      <c r="IQ4" s="395"/>
      <c r="IR4" s="395"/>
      <c r="IS4" s="395"/>
      <c r="IT4" s="395"/>
      <c r="IU4" s="395"/>
    </row>
    <row r="5" spans="1:255" s="394" customFormat="1" ht="11.25" customHeight="1">
      <c r="A5" s="1242"/>
      <c r="B5" s="1242"/>
      <c r="C5" s="1236"/>
      <c r="D5" s="1236"/>
      <c r="E5" s="1236"/>
      <c r="F5" s="1236"/>
      <c r="G5" s="1284"/>
      <c r="H5" s="1278"/>
      <c r="I5" s="1237" t="s">
        <v>382</v>
      </c>
      <c r="J5" s="1241" t="s">
        <v>241</v>
      </c>
      <c r="K5" s="1240" t="s">
        <v>234</v>
      </c>
      <c r="L5" s="1235" t="s">
        <v>235</v>
      </c>
      <c r="M5" s="1276" t="s">
        <v>11</v>
      </c>
      <c r="N5" s="1277" t="s">
        <v>236</v>
      </c>
      <c r="O5" s="1277" t="s">
        <v>237</v>
      </c>
      <c r="P5" s="1237"/>
      <c r="Q5" s="1237" t="s">
        <v>238</v>
      </c>
      <c r="R5" s="1276" t="s">
        <v>11</v>
      </c>
      <c r="S5" s="1277" t="s">
        <v>239</v>
      </c>
      <c r="HZ5" s="395"/>
      <c r="IA5" s="395"/>
      <c r="IB5" s="395"/>
      <c r="IC5" s="395"/>
      <c r="ID5" s="395"/>
      <c r="IE5" s="395"/>
      <c r="IF5" s="395"/>
      <c r="IG5" s="395"/>
      <c r="IH5" s="395"/>
      <c r="II5" s="395"/>
      <c r="IJ5" s="395"/>
      <c r="IK5" s="395"/>
      <c r="IL5" s="395"/>
      <c r="IM5" s="395"/>
      <c r="IN5" s="395"/>
      <c r="IO5" s="395"/>
      <c r="IP5" s="395"/>
      <c r="IQ5" s="395"/>
      <c r="IR5" s="395"/>
      <c r="IS5" s="395"/>
      <c r="IT5" s="395"/>
      <c r="IU5" s="395"/>
    </row>
    <row r="6" spans="1:255" s="396" customFormat="1" ht="108" customHeight="1">
      <c r="A6" s="1242"/>
      <c r="B6" s="1242"/>
      <c r="C6" s="1236"/>
      <c r="D6" s="1236"/>
      <c r="E6" s="1236"/>
      <c r="F6" s="1236"/>
      <c r="G6" s="1284"/>
      <c r="H6" s="1278"/>
      <c r="I6" s="1237"/>
      <c r="J6" s="1241"/>
      <c r="K6" s="1240"/>
      <c r="L6" s="1235"/>
      <c r="M6" s="1276"/>
      <c r="N6" s="1277"/>
      <c r="O6" s="1277"/>
      <c r="P6" s="1237"/>
      <c r="Q6" s="1237"/>
      <c r="R6" s="1276"/>
      <c r="S6" s="1277"/>
      <c r="HZ6" s="397"/>
      <c r="IA6" s="397"/>
      <c r="IB6" s="397"/>
      <c r="IC6" s="397"/>
      <c r="ID6" s="397"/>
      <c r="IE6" s="397"/>
      <c r="IF6" s="397"/>
      <c r="IG6" s="397"/>
      <c r="IH6" s="397"/>
      <c r="II6" s="397"/>
      <c r="IJ6" s="397"/>
      <c r="IK6" s="397"/>
      <c r="IL6" s="397"/>
      <c r="IM6" s="397"/>
      <c r="IN6" s="397"/>
      <c r="IO6" s="397"/>
      <c r="IP6" s="397"/>
      <c r="IQ6" s="397"/>
      <c r="IR6" s="397"/>
      <c r="IS6" s="397"/>
      <c r="IT6" s="397"/>
      <c r="IU6" s="397"/>
    </row>
    <row r="7" spans="1:255" s="390" customFormat="1" ht="15.75">
      <c r="A7" s="176" t="s">
        <v>12</v>
      </c>
      <c r="B7" s="176" t="s">
        <v>242</v>
      </c>
      <c r="C7" s="398">
        <v>3</v>
      </c>
      <c r="D7" s="169">
        <v>4</v>
      </c>
      <c r="E7" s="169">
        <v>5</v>
      </c>
      <c r="F7" s="169">
        <v>6</v>
      </c>
      <c r="G7" s="169">
        <v>7</v>
      </c>
      <c r="H7" s="172">
        <v>8</v>
      </c>
      <c r="I7" s="172">
        <v>9</v>
      </c>
      <c r="J7" s="399">
        <v>10</v>
      </c>
      <c r="K7" s="399">
        <v>11</v>
      </c>
      <c r="L7" s="400">
        <v>12</v>
      </c>
      <c r="M7" s="233">
        <v>13</v>
      </c>
      <c r="N7" s="233">
        <v>14</v>
      </c>
      <c r="O7" s="233">
        <v>15</v>
      </c>
      <c r="P7" s="172">
        <v>16</v>
      </c>
      <c r="Q7" s="172">
        <v>17</v>
      </c>
      <c r="R7" s="233">
        <v>18</v>
      </c>
      <c r="S7" s="233">
        <v>19</v>
      </c>
      <c r="T7" s="401"/>
      <c r="U7" s="401"/>
      <c r="HZ7" s="387"/>
      <c r="IA7" s="387"/>
      <c r="IB7" s="387"/>
      <c r="IC7" s="387"/>
      <c r="ID7" s="387"/>
      <c r="IE7" s="387"/>
      <c r="IF7" s="387"/>
      <c r="IG7" s="387"/>
      <c r="IH7" s="387"/>
      <c r="II7" s="387"/>
      <c r="IJ7" s="387"/>
      <c r="IK7" s="387"/>
      <c r="IL7" s="387"/>
      <c r="IM7" s="387"/>
      <c r="IN7" s="387"/>
      <c r="IO7" s="387"/>
      <c r="IP7" s="387"/>
      <c r="IQ7" s="387"/>
      <c r="IR7" s="387"/>
      <c r="IS7" s="387"/>
      <c r="IT7" s="387"/>
      <c r="IU7" s="387"/>
    </row>
    <row r="8" spans="1:255" s="407" customFormat="1" ht="16.5">
      <c r="A8" s="402">
        <v>801</v>
      </c>
      <c r="B8" s="402"/>
      <c r="C8" s="402"/>
      <c r="D8" s="403" t="s">
        <v>130</v>
      </c>
      <c r="E8" s="404">
        <f aca="true" t="shared" si="0" ref="E8:E34">G8/F8*100</f>
        <v>99.99984617045705</v>
      </c>
      <c r="F8" s="405">
        <f aca="true" t="shared" si="1" ref="F8:S8">F9+F26+F31+F33</f>
        <v>1722686</v>
      </c>
      <c r="G8" s="405">
        <f t="shared" si="1"/>
        <v>1722683.3499999996</v>
      </c>
      <c r="H8" s="405">
        <f t="shared" si="1"/>
        <v>1722683.3499999996</v>
      </c>
      <c r="I8" s="405">
        <f t="shared" si="1"/>
        <v>1323039.47</v>
      </c>
      <c r="J8" s="405">
        <f t="shared" si="1"/>
        <v>396810.89</v>
      </c>
      <c r="K8" s="405">
        <f t="shared" si="1"/>
        <v>0</v>
      </c>
      <c r="L8" s="405">
        <f t="shared" si="1"/>
        <v>2832.99</v>
      </c>
      <c r="M8" s="405">
        <f t="shared" si="1"/>
        <v>0</v>
      </c>
      <c r="N8" s="405">
        <f t="shared" si="1"/>
        <v>0</v>
      </c>
      <c r="O8" s="405">
        <f t="shared" si="1"/>
        <v>0</v>
      </c>
      <c r="P8" s="405">
        <f t="shared" si="1"/>
        <v>0</v>
      </c>
      <c r="Q8" s="405">
        <f t="shared" si="1"/>
        <v>0</v>
      </c>
      <c r="R8" s="405">
        <f t="shared" si="1"/>
        <v>0</v>
      </c>
      <c r="S8" s="405">
        <f t="shared" si="1"/>
        <v>0</v>
      </c>
      <c r="T8" s="406"/>
      <c r="U8" s="406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</row>
    <row r="9" spans="1:255" s="413" customFormat="1" ht="16.5">
      <c r="A9" s="408"/>
      <c r="B9" s="408">
        <v>80104</v>
      </c>
      <c r="C9" s="408"/>
      <c r="D9" s="409" t="s">
        <v>334</v>
      </c>
      <c r="E9" s="410">
        <f t="shared" si="0"/>
        <v>99.99983867090127</v>
      </c>
      <c r="F9" s="411">
        <f aca="true" t="shared" si="2" ref="F9:S9">SUM(F10:F25)</f>
        <v>1580620</v>
      </c>
      <c r="G9" s="411">
        <f t="shared" si="2"/>
        <v>1580617.4499999997</v>
      </c>
      <c r="H9" s="411">
        <f t="shared" si="2"/>
        <v>1580617.4499999997</v>
      </c>
      <c r="I9" s="411">
        <f t="shared" si="2"/>
        <v>1323039.47</v>
      </c>
      <c r="J9" s="411">
        <f t="shared" si="2"/>
        <v>254744.99</v>
      </c>
      <c r="K9" s="411">
        <f t="shared" si="2"/>
        <v>0</v>
      </c>
      <c r="L9" s="411">
        <f t="shared" si="2"/>
        <v>2832.99</v>
      </c>
      <c r="M9" s="411">
        <f t="shared" si="2"/>
        <v>0</v>
      </c>
      <c r="N9" s="411">
        <f t="shared" si="2"/>
        <v>0</v>
      </c>
      <c r="O9" s="411">
        <f t="shared" si="2"/>
        <v>0</v>
      </c>
      <c r="P9" s="411">
        <f t="shared" si="2"/>
        <v>0</v>
      </c>
      <c r="Q9" s="411">
        <f t="shared" si="2"/>
        <v>0</v>
      </c>
      <c r="R9" s="411">
        <f t="shared" si="2"/>
        <v>0</v>
      </c>
      <c r="S9" s="411">
        <f t="shared" si="2"/>
        <v>0</v>
      </c>
      <c r="T9" s="412"/>
      <c r="U9" s="412"/>
      <c r="HZ9" s="414"/>
      <c r="IA9" s="414"/>
      <c r="IB9" s="414"/>
      <c r="IC9" s="414"/>
      <c r="ID9" s="414"/>
      <c r="IE9" s="414"/>
      <c r="IF9" s="414"/>
      <c r="IG9" s="414"/>
      <c r="IH9" s="414"/>
      <c r="II9" s="414"/>
      <c r="IJ9" s="414"/>
      <c r="IK9" s="414"/>
      <c r="IL9" s="414"/>
      <c r="IM9" s="414"/>
      <c r="IN9" s="414"/>
      <c r="IO9" s="414"/>
      <c r="IP9" s="414"/>
      <c r="IQ9" s="414"/>
      <c r="IR9" s="414"/>
      <c r="IS9" s="414"/>
      <c r="IT9" s="414"/>
      <c r="IU9" s="414"/>
    </row>
    <row r="10" spans="1:255" s="407" customFormat="1" ht="16.5">
      <c r="A10" s="415"/>
      <c r="B10" s="416"/>
      <c r="C10" s="417">
        <v>3020</v>
      </c>
      <c r="D10" s="294" t="s">
        <v>414</v>
      </c>
      <c r="E10" s="418">
        <f t="shared" si="0"/>
        <v>99.99964701729614</v>
      </c>
      <c r="F10" s="296">
        <v>2833</v>
      </c>
      <c r="G10" s="297">
        <v>2832.99</v>
      </c>
      <c r="H10" s="298">
        <v>2832.99</v>
      </c>
      <c r="I10" s="296"/>
      <c r="J10" s="419"/>
      <c r="K10" s="296">
        <v>0</v>
      </c>
      <c r="L10" s="420">
        <v>2832.99</v>
      </c>
      <c r="M10" s="419"/>
      <c r="N10" s="421"/>
      <c r="O10" s="421"/>
      <c r="P10" s="421"/>
      <c r="Q10" s="421"/>
      <c r="R10" s="421"/>
      <c r="S10" s="421"/>
      <c r="T10" s="406"/>
      <c r="U10" s="406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</row>
    <row r="11" spans="1:255" s="407" customFormat="1" ht="16.5">
      <c r="A11" s="415"/>
      <c r="B11" s="416"/>
      <c r="C11" s="417">
        <v>4010</v>
      </c>
      <c r="D11" s="294" t="s">
        <v>325</v>
      </c>
      <c r="E11" s="418">
        <f t="shared" si="0"/>
        <v>100</v>
      </c>
      <c r="F11" s="296">
        <v>1041256</v>
      </c>
      <c r="G11" s="297">
        <f aca="true" t="shared" si="3" ref="G11:G25">H11+P11</f>
        <v>1041256</v>
      </c>
      <c r="H11" s="298">
        <f aca="true" t="shared" si="4" ref="H11:H25">SUM(I11:O11)</f>
        <v>1041256</v>
      </c>
      <c r="I11" s="297">
        <v>1041256</v>
      </c>
      <c r="J11" s="422"/>
      <c r="K11" s="423"/>
      <c r="L11" s="423"/>
      <c r="M11" s="422"/>
      <c r="N11" s="421"/>
      <c r="O11" s="421"/>
      <c r="P11" s="421"/>
      <c r="Q11" s="421"/>
      <c r="R11" s="421"/>
      <c r="S11" s="421"/>
      <c r="T11" s="406"/>
      <c r="U11" s="406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</row>
    <row r="12" spans="1:255" s="407" customFormat="1" ht="16.5">
      <c r="A12" s="415"/>
      <c r="B12" s="416"/>
      <c r="C12" s="417">
        <v>4040</v>
      </c>
      <c r="D12" s="294" t="s">
        <v>337</v>
      </c>
      <c r="E12" s="418">
        <f t="shared" si="0"/>
        <v>99.99931299095223</v>
      </c>
      <c r="F12" s="296">
        <v>77146</v>
      </c>
      <c r="G12" s="297">
        <f t="shared" si="3"/>
        <v>77145.47</v>
      </c>
      <c r="H12" s="298">
        <f t="shared" si="4"/>
        <v>77145.47</v>
      </c>
      <c r="I12" s="297">
        <v>77145.47</v>
      </c>
      <c r="J12" s="422"/>
      <c r="K12" s="423"/>
      <c r="L12" s="423"/>
      <c r="M12" s="422"/>
      <c r="N12" s="421"/>
      <c r="O12" s="421"/>
      <c r="P12" s="421"/>
      <c r="Q12" s="421"/>
      <c r="R12" s="421"/>
      <c r="S12" s="421"/>
      <c r="T12" s="406"/>
      <c r="U12" s="406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</row>
    <row r="13" spans="1:255" s="407" customFormat="1" ht="16.5">
      <c r="A13" s="415"/>
      <c r="B13" s="416"/>
      <c r="C13" s="417">
        <v>4110</v>
      </c>
      <c r="D13" s="294" t="s">
        <v>338</v>
      </c>
      <c r="E13" s="418">
        <f t="shared" si="0"/>
        <v>100</v>
      </c>
      <c r="F13" s="296">
        <v>181561</v>
      </c>
      <c r="G13" s="297">
        <f t="shared" si="3"/>
        <v>181561</v>
      </c>
      <c r="H13" s="298">
        <f t="shared" si="4"/>
        <v>181561</v>
      </c>
      <c r="I13" s="297">
        <v>181561</v>
      </c>
      <c r="J13" s="422"/>
      <c r="K13" s="423"/>
      <c r="L13" s="423"/>
      <c r="M13" s="422"/>
      <c r="N13" s="421"/>
      <c r="O13" s="421"/>
      <c r="P13" s="421"/>
      <c r="Q13" s="421"/>
      <c r="R13" s="421"/>
      <c r="S13" s="421"/>
      <c r="T13" s="406"/>
      <c r="U13" s="406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</row>
    <row r="14" spans="1:255" s="407" customFormat="1" ht="16.5">
      <c r="A14" s="415"/>
      <c r="B14" s="416"/>
      <c r="C14" s="417">
        <v>4120</v>
      </c>
      <c r="D14" s="294" t="s">
        <v>339</v>
      </c>
      <c r="E14" s="418">
        <f t="shared" si="0"/>
        <v>100</v>
      </c>
      <c r="F14" s="296">
        <v>23077</v>
      </c>
      <c r="G14" s="297">
        <f t="shared" si="3"/>
        <v>23077</v>
      </c>
      <c r="H14" s="298">
        <f t="shared" si="4"/>
        <v>23077</v>
      </c>
      <c r="I14" s="297">
        <v>23077</v>
      </c>
      <c r="J14" s="422"/>
      <c r="K14" s="423"/>
      <c r="L14" s="423"/>
      <c r="M14" s="422"/>
      <c r="N14" s="421"/>
      <c r="O14" s="421"/>
      <c r="P14" s="421"/>
      <c r="Q14" s="421"/>
      <c r="R14" s="421"/>
      <c r="S14" s="421"/>
      <c r="T14" s="406"/>
      <c r="U14" s="406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</row>
    <row r="15" spans="1:255" s="407" customFormat="1" ht="16.5">
      <c r="A15" s="415"/>
      <c r="B15" s="416"/>
      <c r="C15" s="417">
        <v>4210</v>
      </c>
      <c r="D15" s="294" t="s">
        <v>270</v>
      </c>
      <c r="E15" s="418">
        <f t="shared" si="0"/>
        <v>99.99444701527071</v>
      </c>
      <c r="F15" s="296">
        <v>23771</v>
      </c>
      <c r="G15" s="297">
        <v>23769.68</v>
      </c>
      <c r="H15" s="298">
        <v>23769.68</v>
      </c>
      <c r="I15" s="296"/>
      <c r="J15" s="297">
        <v>23769.68</v>
      </c>
      <c r="K15" s="423"/>
      <c r="L15" s="423"/>
      <c r="M15" s="422"/>
      <c r="N15" s="421"/>
      <c r="O15" s="421"/>
      <c r="P15" s="421"/>
      <c r="Q15" s="421"/>
      <c r="R15" s="421"/>
      <c r="S15" s="421"/>
      <c r="T15" s="406"/>
      <c r="U15" s="406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</row>
    <row r="16" spans="1:255" s="407" customFormat="1" ht="16.5">
      <c r="A16" s="415"/>
      <c r="B16" s="416"/>
      <c r="C16" s="417">
        <v>4240</v>
      </c>
      <c r="D16" s="294" t="s">
        <v>332</v>
      </c>
      <c r="E16" s="418">
        <f t="shared" si="0"/>
        <v>100</v>
      </c>
      <c r="F16" s="296">
        <v>2832</v>
      </c>
      <c r="G16" s="297">
        <f t="shared" si="3"/>
        <v>2832</v>
      </c>
      <c r="H16" s="298">
        <f t="shared" si="4"/>
        <v>2832</v>
      </c>
      <c r="I16" s="296"/>
      <c r="J16" s="297">
        <v>2832</v>
      </c>
      <c r="K16" s="423"/>
      <c r="L16" s="423"/>
      <c r="M16" s="422"/>
      <c r="N16" s="421"/>
      <c r="O16" s="421"/>
      <c r="P16" s="421"/>
      <c r="Q16" s="421"/>
      <c r="R16" s="421"/>
      <c r="S16" s="421"/>
      <c r="T16" s="406"/>
      <c r="U16" s="406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</row>
    <row r="17" spans="1:255" s="407" customFormat="1" ht="16.5">
      <c r="A17" s="415"/>
      <c r="B17" s="416"/>
      <c r="C17" s="417">
        <v>4260</v>
      </c>
      <c r="D17" s="294" t="s">
        <v>267</v>
      </c>
      <c r="E17" s="418">
        <f t="shared" si="0"/>
        <v>99.9998983064106</v>
      </c>
      <c r="F17" s="296">
        <v>127835</v>
      </c>
      <c r="G17" s="297">
        <f t="shared" si="3"/>
        <v>127834.87</v>
      </c>
      <c r="H17" s="298">
        <f t="shared" si="4"/>
        <v>127834.87</v>
      </c>
      <c r="I17" s="296"/>
      <c r="J17" s="297">
        <v>127834.87</v>
      </c>
      <c r="K17" s="423"/>
      <c r="L17" s="423"/>
      <c r="M17" s="422"/>
      <c r="N17" s="421"/>
      <c r="O17" s="421"/>
      <c r="P17" s="421"/>
      <c r="Q17" s="421"/>
      <c r="R17" s="421"/>
      <c r="S17" s="421"/>
      <c r="T17" s="406"/>
      <c r="U17" s="406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</row>
    <row r="18" spans="1:255" s="407" customFormat="1" ht="16.5">
      <c r="A18" s="415"/>
      <c r="B18" s="416"/>
      <c r="C18" s="417">
        <v>4270</v>
      </c>
      <c r="D18" s="294" t="s">
        <v>294</v>
      </c>
      <c r="E18" s="418">
        <f t="shared" si="0"/>
        <v>99.9822090437361</v>
      </c>
      <c r="F18" s="296">
        <v>2698</v>
      </c>
      <c r="G18" s="297">
        <f t="shared" si="3"/>
        <v>2697.52</v>
      </c>
      <c r="H18" s="298">
        <f t="shared" si="4"/>
        <v>2697.52</v>
      </c>
      <c r="I18" s="296"/>
      <c r="J18" s="297">
        <v>2697.52</v>
      </c>
      <c r="K18" s="424"/>
      <c r="L18" s="424"/>
      <c r="M18" s="425"/>
      <c r="N18" s="421"/>
      <c r="O18" s="421"/>
      <c r="P18" s="421"/>
      <c r="Q18" s="421"/>
      <c r="R18" s="421"/>
      <c r="S18" s="421"/>
      <c r="T18" s="406"/>
      <c r="U18" s="406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</row>
    <row r="19" spans="1:255" s="407" customFormat="1" ht="16.5">
      <c r="A19" s="415"/>
      <c r="B19" s="416"/>
      <c r="C19" s="417">
        <v>4280</v>
      </c>
      <c r="D19" s="294" t="s">
        <v>340</v>
      </c>
      <c r="E19" s="418">
        <f t="shared" si="0"/>
        <v>100</v>
      </c>
      <c r="F19" s="296">
        <v>1370</v>
      </c>
      <c r="G19" s="297">
        <f t="shared" si="3"/>
        <v>1370</v>
      </c>
      <c r="H19" s="298">
        <f t="shared" si="4"/>
        <v>1370</v>
      </c>
      <c r="I19" s="296"/>
      <c r="J19" s="297">
        <v>1370</v>
      </c>
      <c r="K19" s="423"/>
      <c r="L19" s="423"/>
      <c r="M19" s="422"/>
      <c r="N19" s="421"/>
      <c r="O19" s="421"/>
      <c r="P19" s="421"/>
      <c r="Q19" s="421"/>
      <c r="R19" s="421"/>
      <c r="S19" s="421"/>
      <c r="T19" s="406"/>
      <c r="U19" s="406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</row>
    <row r="20" spans="1:255" s="407" customFormat="1" ht="16.5">
      <c r="A20" s="415"/>
      <c r="B20" s="416"/>
      <c r="C20" s="417">
        <v>4300</v>
      </c>
      <c r="D20" s="294" t="s">
        <v>264</v>
      </c>
      <c r="E20" s="418">
        <f t="shared" si="0"/>
        <v>100.00109255501795</v>
      </c>
      <c r="F20" s="296">
        <v>38442</v>
      </c>
      <c r="G20" s="297">
        <f t="shared" si="3"/>
        <v>38442.42</v>
      </c>
      <c r="H20" s="298">
        <f t="shared" si="4"/>
        <v>38442.42</v>
      </c>
      <c r="I20" s="296"/>
      <c r="J20" s="297">
        <v>38442.42</v>
      </c>
      <c r="K20" s="424"/>
      <c r="L20" s="424"/>
      <c r="M20" s="425"/>
      <c r="N20" s="421"/>
      <c r="O20" s="421"/>
      <c r="P20" s="421"/>
      <c r="Q20" s="421"/>
      <c r="R20" s="421"/>
      <c r="S20" s="421"/>
      <c r="T20" s="406"/>
      <c r="U20" s="406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</row>
    <row r="21" spans="1:255" s="407" customFormat="1" ht="31.5">
      <c r="A21" s="415"/>
      <c r="B21" s="416"/>
      <c r="C21" s="417">
        <v>4370</v>
      </c>
      <c r="D21" s="312" t="s">
        <v>299</v>
      </c>
      <c r="E21" s="418">
        <f t="shared" si="0"/>
        <v>100</v>
      </c>
      <c r="F21" s="296">
        <v>2002</v>
      </c>
      <c r="G21" s="297">
        <f t="shared" si="3"/>
        <v>2002</v>
      </c>
      <c r="H21" s="298">
        <f t="shared" si="4"/>
        <v>2002</v>
      </c>
      <c r="I21" s="296"/>
      <c r="J21" s="297">
        <v>2002</v>
      </c>
      <c r="K21" s="423"/>
      <c r="L21" s="423"/>
      <c r="M21" s="422"/>
      <c r="N21" s="421"/>
      <c r="O21" s="421"/>
      <c r="P21" s="421"/>
      <c r="Q21" s="421"/>
      <c r="R21" s="421"/>
      <c r="S21" s="421"/>
      <c r="T21" s="406"/>
      <c r="U21" s="406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</row>
    <row r="22" spans="1:255" s="407" customFormat="1" ht="16.5">
      <c r="A22" s="415"/>
      <c r="B22" s="416"/>
      <c r="C22" s="417">
        <v>4410</v>
      </c>
      <c r="D22" s="294" t="s">
        <v>342</v>
      </c>
      <c r="E22" s="418">
        <f t="shared" si="0"/>
        <v>99.94708994708995</v>
      </c>
      <c r="F22" s="296">
        <v>189</v>
      </c>
      <c r="G22" s="297">
        <f t="shared" si="3"/>
        <v>188.9</v>
      </c>
      <c r="H22" s="298">
        <f t="shared" si="4"/>
        <v>188.9</v>
      </c>
      <c r="I22" s="296"/>
      <c r="J22" s="297">
        <v>188.9</v>
      </c>
      <c r="K22" s="423"/>
      <c r="L22" s="423"/>
      <c r="M22" s="422"/>
      <c r="N22" s="421"/>
      <c r="O22" s="421"/>
      <c r="P22" s="421"/>
      <c r="Q22" s="421"/>
      <c r="R22" s="421"/>
      <c r="S22" s="421"/>
      <c r="T22" s="406"/>
      <c r="U22" s="406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</row>
    <row r="23" spans="1:255" s="407" customFormat="1" ht="16.5">
      <c r="A23" s="415"/>
      <c r="B23" s="416"/>
      <c r="C23" s="417">
        <v>4430</v>
      </c>
      <c r="D23" s="294" t="s">
        <v>265</v>
      </c>
      <c r="E23" s="418">
        <f t="shared" si="0"/>
        <v>99.93079584775086</v>
      </c>
      <c r="F23" s="296">
        <v>578</v>
      </c>
      <c r="G23" s="297">
        <f t="shared" si="3"/>
        <v>577.6</v>
      </c>
      <c r="H23" s="298">
        <f t="shared" si="4"/>
        <v>577.6</v>
      </c>
      <c r="I23" s="296"/>
      <c r="J23" s="297">
        <v>577.6</v>
      </c>
      <c r="K23" s="423"/>
      <c r="L23" s="423"/>
      <c r="M23" s="422"/>
      <c r="N23" s="421"/>
      <c r="O23" s="421"/>
      <c r="P23" s="421"/>
      <c r="Q23" s="421"/>
      <c r="R23" s="421"/>
      <c r="S23" s="421"/>
      <c r="T23" s="406"/>
      <c r="U23" s="406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</row>
    <row r="24" spans="1:255" s="407" customFormat="1" ht="16.5">
      <c r="A24" s="415"/>
      <c r="B24" s="416"/>
      <c r="C24" s="417">
        <v>4440</v>
      </c>
      <c r="D24" s="294" t="s">
        <v>343</v>
      </c>
      <c r="E24" s="418">
        <f t="shared" si="0"/>
        <v>100</v>
      </c>
      <c r="F24" s="296">
        <v>54385</v>
      </c>
      <c r="G24" s="297">
        <f t="shared" si="3"/>
        <v>54385</v>
      </c>
      <c r="H24" s="298">
        <f t="shared" si="4"/>
        <v>54385</v>
      </c>
      <c r="I24" s="296"/>
      <c r="J24" s="297">
        <v>54385</v>
      </c>
      <c r="K24" s="423"/>
      <c r="L24" s="423"/>
      <c r="M24" s="422"/>
      <c r="N24" s="421"/>
      <c r="O24" s="421"/>
      <c r="P24" s="421"/>
      <c r="Q24" s="421"/>
      <c r="R24" s="421"/>
      <c r="S24" s="421"/>
      <c r="T24" s="406"/>
      <c r="U24" s="406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</row>
    <row r="25" spans="1:255" s="407" customFormat="1" ht="31.5">
      <c r="A25" s="415"/>
      <c r="B25" s="416"/>
      <c r="C25" s="417">
        <v>4700</v>
      </c>
      <c r="D25" s="294" t="s">
        <v>344</v>
      </c>
      <c r="E25" s="418">
        <f t="shared" si="0"/>
        <v>100</v>
      </c>
      <c r="F25" s="296">
        <v>645</v>
      </c>
      <c r="G25" s="297">
        <f t="shared" si="3"/>
        <v>645</v>
      </c>
      <c r="H25" s="298">
        <f t="shared" si="4"/>
        <v>645</v>
      </c>
      <c r="I25" s="296"/>
      <c r="J25" s="297">
        <v>645</v>
      </c>
      <c r="K25" s="423"/>
      <c r="L25" s="423"/>
      <c r="M25" s="422"/>
      <c r="N25" s="421"/>
      <c r="O25" s="421"/>
      <c r="P25" s="421"/>
      <c r="Q25" s="421"/>
      <c r="R25" s="421"/>
      <c r="S25" s="421"/>
      <c r="T25" s="406"/>
      <c r="U25" s="406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</row>
    <row r="26" spans="1:255" s="407" customFormat="1" ht="16.5">
      <c r="A26" s="426"/>
      <c r="B26" s="427">
        <v>80146</v>
      </c>
      <c r="C26" s="427"/>
      <c r="D26" s="428" t="s">
        <v>348</v>
      </c>
      <c r="E26" s="410">
        <f t="shared" si="0"/>
        <v>99.99264164827079</v>
      </c>
      <c r="F26" s="429">
        <f aca="true" t="shared" si="5" ref="F26:M26">SUM(F27:F30)</f>
        <v>1359</v>
      </c>
      <c r="G26" s="429">
        <f t="shared" si="5"/>
        <v>1358.9</v>
      </c>
      <c r="H26" s="429">
        <f t="shared" si="5"/>
        <v>1358.9</v>
      </c>
      <c r="I26" s="429">
        <f t="shared" si="5"/>
        <v>0</v>
      </c>
      <c r="J26" s="429">
        <f t="shared" si="5"/>
        <v>1358.9</v>
      </c>
      <c r="K26" s="429">
        <f t="shared" si="5"/>
        <v>0</v>
      </c>
      <c r="L26" s="429">
        <f t="shared" si="5"/>
        <v>0</v>
      </c>
      <c r="M26" s="429">
        <f t="shared" si="5"/>
        <v>0</v>
      </c>
      <c r="N26" s="421"/>
      <c r="O26" s="421"/>
      <c r="P26" s="421"/>
      <c r="Q26" s="421"/>
      <c r="R26" s="421"/>
      <c r="S26" s="421"/>
      <c r="T26" s="406"/>
      <c r="U26" s="406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</row>
    <row r="27" spans="1:21" s="199" customFormat="1" ht="16.5">
      <c r="A27" s="415"/>
      <c r="B27" s="415"/>
      <c r="C27" s="313">
        <v>4210</v>
      </c>
      <c r="D27" s="307" t="s">
        <v>349</v>
      </c>
      <c r="E27" s="418">
        <f t="shared" si="0"/>
        <v>100</v>
      </c>
      <c r="F27" s="296">
        <v>500</v>
      </c>
      <c r="G27" s="297">
        <f>H27+P27</f>
        <v>500</v>
      </c>
      <c r="H27" s="298">
        <f>SUM(I27:O27)</f>
        <v>500</v>
      </c>
      <c r="I27" s="296"/>
      <c r="J27" s="297">
        <v>500</v>
      </c>
      <c r="K27" s="430"/>
      <c r="L27" s="430"/>
      <c r="M27" s="431"/>
      <c r="N27" s="432"/>
      <c r="O27" s="432"/>
      <c r="P27" s="432"/>
      <c r="Q27" s="432"/>
      <c r="R27" s="432"/>
      <c r="S27" s="432"/>
      <c r="T27" s="433"/>
      <c r="U27" s="433"/>
    </row>
    <row r="28" spans="1:21" s="199" customFormat="1" ht="16.5">
      <c r="A28" s="415"/>
      <c r="B28" s="415"/>
      <c r="C28" s="293">
        <v>4300</v>
      </c>
      <c r="D28" s="294" t="s">
        <v>264</v>
      </c>
      <c r="E28" s="418">
        <f t="shared" si="0"/>
        <v>100</v>
      </c>
      <c r="F28" s="296">
        <v>10</v>
      </c>
      <c r="G28" s="297">
        <f>H28+P28</f>
        <v>10</v>
      </c>
      <c r="H28" s="298">
        <f>SUM(I28:O28)</f>
        <v>10</v>
      </c>
      <c r="I28" s="296"/>
      <c r="J28" s="297">
        <v>10</v>
      </c>
      <c r="K28" s="309"/>
      <c r="L28" s="309"/>
      <c r="M28" s="431"/>
      <c r="N28" s="432"/>
      <c r="O28" s="432"/>
      <c r="P28" s="432"/>
      <c r="Q28" s="432"/>
      <c r="R28" s="432"/>
      <c r="S28" s="432"/>
      <c r="T28" s="433"/>
      <c r="U28" s="433"/>
    </row>
    <row r="29" spans="1:21" s="199" customFormat="1" ht="16.5">
      <c r="A29" s="415"/>
      <c r="B29" s="415"/>
      <c r="C29" s="293">
        <v>4410</v>
      </c>
      <c r="D29" s="294" t="s">
        <v>342</v>
      </c>
      <c r="E29" s="418">
        <f t="shared" si="0"/>
        <v>99.94708994708995</v>
      </c>
      <c r="F29" s="296">
        <v>189</v>
      </c>
      <c r="G29" s="297">
        <f>H29+P29</f>
        <v>188.9</v>
      </c>
      <c r="H29" s="298">
        <f>SUM(I29:O29)</f>
        <v>188.9</v>
      </c>
      <c r="I29" s="296"/>
      <c r="J29" s="297">
        <v>188.9</v>
      </c>
      <c r="K29" s="430"/>
      <c r="L29" s="430"/>
      <c r="M29" s="431"/>
      <c r="N29" s="432"/>
      <c r="O29" s="432"/>
      <c r="P29" s="432"/>
      <c r="Q29" s="432"/>
      <c r="R29" s="432"/>
      <c r="S29" s="432"/>
      <c r="T29" s="433"/>
      <c r="U29" s="433"/>
    </row>
    <row r="30" spans="1:21" s="199" customFormat="1" ht="31.5">
      <c r="A30" s="415"/>
      <c r="B30" s="415"/>
      <c r="C30" s="293">
        <v>4700</v>
      </c>
      <c r="D30" s="294" t="s">
        <v>344</v>
      </c>
      <c r="E30" s="418">
        <f t="shared" si="0"/>
        <v>100</v>
      </c>
      <c r="F30" s="296">
        <v>660</v>
      </c>
      <c r="G30" s="297">
        <f>H30+P30</f>
        <v>660</v>
      </c>
      <c r="H30" s="298">
        <f>SUM(I30:O30)</f>
        <v>660</v>
      </c>
      <c r="I30" s="296"/>
      <c r="J30" s="297">
        <v>660</v>
      </c>
      <c r="K30" s="430"/>
      <c r="L30" s="430"/>
      <c r="M30" s="431"/>
      <c r="N30" s="432"/>
      <c r="O30" s="432"/>
      <c r="P30" s="432"/>
      <c r="Q30" s="432"/>
      <c r="R30" s="432"/>
      <c r="S30" s="432"/>
      <c r="T30" s="433"/>
      <c r="U30" s="433"/>
    </row>
    <row r="31" spans="1:21" s="199" customFormat="1" ht="16.5">
      <c r="A31" s="415"/>
      <c r="B31" s="415">
        <v>80148</v>
      </c>
      <c r="C31" s="293"/>
      <c r="D31" s="434" t="s">
        <v>153</v>
      </c>
      <c r="E31" s="410">
        <f t="shared" si="0"/>
        <v>100</v>
      </c>
      <c r="F31" s="435">
        <f aca="true" t="shared" si="6" ref="F31:S31">SUM(F32)</f>
        <v>128102</v>
      </c>
      <c r="G31" s="435">
        <f t="shared" si="6"/>
        <v>128102</v>
      </c>
      <c r="H31" s="435">
        <f t="shared" si="6"/>
        <v>128102</v>
      </c>
      <c r="I31" s="435">
        <f t="shared" si="6"/>
        <v>0</v>
      </c>
      <c r="J31" s="435">
        <f t="shared" si="6"/>
        <v>128102</v>
      </c>
      <c r="K31" s="435">
        <f t="shared" si="6"/>
        <v>0</v>
      </c>
      <c r="L31" s="435">
        <f t="shared" si="6"/>
        <v>0</v>
      </c>
      <c r="M31" s="435">
        <f t="shared" si="6"/>
        <v>0</v>
      </c>
      <c r="N31" s="435">
        <f t="shared" si="6"/>
        <v>0</v>
      </c>
      <c r="O31" s="435">
        <f t="shared" si="6"/>
        <v>0</v>
      </c>
      <c r="P31" s="435">
        <f t="shared" si="6"/>
        <v>0</v>
      </c>
      <c r="Q31" s="435">
        <f t="shared" si="6"/>
        <v>0</v>
      </c>
      <c r="R31" s="435">
        <f t="shared" si="6"/>
        <v>0</v>
      </c>
      <c r="S31" s="435">
        <f t="shared" si="6"/>
        <v>0</v>
      </c>
      <c r="T31" s="433"/>
      <c r="U31" s="433"/>
    </row>
    <row r="32" spans="1:21" s="199" customFormat="1" ht="16.5">
      <c r="A32" s="415"/>
      <c r="B32" s="415"/>
      <c r="C32" s="293">
        <v>4220</v>
      </c>
      <c r="D32" s="436" t="s">
        <v>416</v>
      </c>
      <c r="E32" s="418">
        <f t="shared" si="0"/>
        <v>100</v>
      </c>
      <c r="F32" s="296">
        <v>128102</v>
      </c>
      <c r="G32" s="297">
        <f>H32+P32</f>
        <v>128102</v>
      </c>
      <c r="H32" s="298">
        <f>SUM(I32:O32)</f>
        <v>128102</v>
      </c>
      <c r="I32" s="296"/>
      <c r="J32" s="296">
        <v>128102</v>
      </c>
      <c r="K32" s="430"/>
      <c r="L32" s="430"/>
      <c r="M32" s="431"/>
      <c r="N32" s="432"/>
      <c r="O32" s="432"/>
      <c r="P32" s="432"/>
      <c r="Q32" s="432"/>
      <c r="R32" s="432"/>
      <c r="S32" s="432"/>
      <c r="T32" s="433"/>
      <c r="U32" s="433"/>
    </row>
    <row r="33" spans="1:19" s="199" customFormat="1" ht="16.5">
      <c r="A33" s="427"/>
      <c r="B33" s="427">
        <v>80195</v>
      </c>
      <c r="C33" s="427"/>
      <c r="D33" s="428" t="s">
        <v>16</v>
      </c>
      <c r="E33" s="410">
        <f t="shared" si="0"/>
        <v>100</v>
      </c>
      <c r="F33" s="429">
        <f aca="true" t="shared" si="7" ref="F33:M33">SUM(F34:F34)</f>
        <v>12605</v>
      </c>
      <c r="G33" s="429">
        <f t="shared" si="7"/>
        <v>12605</v>
      </c>
      <c r="H33" s="429">
        <f t="shared" si="7"/>
        <v>12605</v>
      </c>
      <c r="I33" s="429">
        <f t="shared" si="7"/>
        <v>0</v>
      </c>
      <c r="J33" s="429">
        <f t="shared" si="7"/>
        <v>12605</v>
      </c>
      <c r="K33" s="429">
        <f t="shared" si="7"/>
        <v>0</v>
      </c>
      <c r="L33" s="429">
        <f t="shared" si="7"/>
        <v>0</v>
      </c>
      <c r="M33" s="429">
        <f t="shared" si="7"/>
        <v>0</v>
      </c>
      <c r="N33" s="437"/>
      <c r="O33" s="437"/>
      <c r="P33" s="437"/>
      <c r="Q33" s="437"/>
      <c r="R33" s="437"/>
      <c r="S33" s="437"/>
    </row>
    <row r="34" spans="1:19" s="199" customFormat="1" ht="16.5">
      <c r="A34" s="329"/>
      <c r="B34" s="329"/>
      <c r="C34" s="306">
        <v>4440</v>
      </c>
      <c r="D34" s="437" t="s">
        <v>343</v>
      </c>
      <c r="E34" s="418">
        <f t="shared" si="0"/>
        <v>100</v>
      </c>
      <c r="F34" s="438">
        <v>12605</v>
      </c>
      <c r="G34" s="297">
        <f>H34+P34</f>
        <v>12605</v>
      </c>
      <c r="H34" s="298">
        <f>SUM(I34:O34)</f>
        <v>12605</v>
      </c>
      <c r="I34" s="299"/>
      <c r="J34" s="439">
        <v>12605</v>
      </c>
      <c r="K34" s="439"/>
      <c r="L34" s="439"/>
      <c r="M34" s="439"/>
      <c r="N34" s="437"/>
      <c r="O34" s="437"/>
      <c r="P34" s="437"/>
      <c r="Q34" s="437"/>
      <c r="R34" s="437"/>
      <c r="S34" s="437"/>
    </row>
  </sheetData>
  <sheetProtection selectLockedCells="1" selectUnlockedCells="1"/>
  <mergeCells count="23">
    <mergeCell ref="A1:S1"/>
    <mergeCell ref="A2:D2"/>
    <mergeCell ref="A3:A6"/>
    <mergeCell ref="B3:B6"/>
    <mergeCell ref="C3:C6"/>
    <mergeCell ref="D3:D6"/>
    <mergeCell ref="P4:P6"/>
    <mergeCell ref="E3:E6"/>
    <mergeCell ref="F3:F6"/>
    <mergeCell ref="G3:G6"/>
    <mergeCell ref="H3:S3"/>
    <mergeCell ref="M5:M6"/>
    <mergeCell ref="N5:N6"/>
    <mergeCell ref="O5:O6"/>
    <mergeCell ref="H4:H6"/>
    <mergeCell ref="J5:J6"/>
    <mergeCell ref="K5:K6"/>
    <mergeCell ref="Q4:S4"/>
    <mergeCell ref="I5:I6"/>
    <mergeCell ref="Q5:Q6"/>
    <mergeCell ref="L5:L6"/>
    <mergeCell ref="R5:R6"/>
    <mergeCell ref="S5:S6"/>
  </mergeCells>
  <printOptions horizontalCentered="1"/>
  <pageMargins left="0.5902777777777778" right="0.5902777777777778" top="1.0090277777777779" bottom="0.7569444444444444" header="0.5902777777777778" footer="0.5902777777777778"/>
  <pageSetup horizontalDpi="300" verticalDpi="300" orientation="landscape" paperSize="9" scale="52" r:id="rId1"/>
  <headerFooter alignWithMargins="0">
    <oddHeader>&amp;R&amp;"Times New Roman,Normalny"&amp;16Załącznik Nr 13 do sprawozdania Burmistrza Barlinka z wykonania budżetu Gminy Barlinek za 2014 roku</oddHeader>
    <oddFooter>&amp;C&amp;"Times New Roman,Normalny"&amp;12Strona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47"/>
  <sheetViews>
    <sheetView showGridLines="0" defaultGridColor="0" view="pageLayout" zoomScaleNormal="72" zoomScaleSheetLayoutView="80" colorId="15" workbookViewId="0" topLeftCell="A1">
      <selection activeCell="A1" sqref="A1:S1"/>
    </sheetView>
  </sheetViews>
  <sheetFormatPr defaultColWidth="9.00390625" defaultRowHeight="12.75"/>
  <cols>
    <col min="1" max="1" width="5.125" style="343" customWidth="1"/>
    <col min="2" max="2" width="8.00390625" style="343" customWidth="1"/>
    <col min="3" max="3" width="9.125" style="343" customWidth="1"/>
    <col min="4" max="4" width="75.00390625" style="440" customWidth="1"/>
    <col min="5" max="5" width="9.75390625" style="441" customWidth="1"/>
    <col min="6" max="6" width="19.125" style="343" customWidth="1"/>
    <col min="7" max="7" width="17.00390625" style="343" customWidth="1"/>
    <col min="8" max="9" width="16.375" style="343" customWidth="1"/>
    <col min="10" max="10" width="16.00390625" style="343" customWidth="1"/>
    <col min="11" max="11" width="7.625" style="343" customWidth="1"/>
    <col min="12" max="13" width="10.75390625" style="343" customWidth="1"/>
    <col min="14" max="16" width="7.625" style="343" customWidth="1"/>
    <col min="17" max="18" width="9.00390625" style="343" customWidth="1"/>
    <col min="19" max="19" width="10.75390625" style="343" customWidth="1"/>
    <col min="20" max="16384" width="9.00390625" style="343" customWidth="1"/>
  </cols>
  <sheetData>
    <row r="1" spans="1:19" s="442" customFormat="1" ht="33" customHeight="1">
      <c r="A1" s="1285" t="s">
        <v>412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1285"/>
      <c r="R1" s="1285"/>
      <c r="S1" s="1285"/>
    </row>
    <row r="2" spans="1:13" s="199" customFormat="1" ht="30" customHeight="1">
      <c r="A2" s="1286" t="s">
        <v>411</v>
      </c>
      <c r="B2" s="1286"/>
      <c r="C2" s="1286"/>
      <c r="D2" s="1286"/>
      <c r="E2" s="443"/>
      <c r="L2" s="1287"/>
      <c r="M2" s="1287"/>
    </row>
    <row r="3" spans="1:19" s="444" customFormat="1" ht="13.5" customHeight="1">
      <c r="A3" s="1242" t="s">
        <v>6</v>
      </c>
      <c r="B3" s="1242" t="s">
        <v>7</v>
      </c>
      <c r="C3" s="1236" t="s">
        <v>8</v>
      </c>
      <c r="D3" s="1236" t="s">
        <v>230</v>
      </c>
      <c r="E3" s="1236" t="s">
        <v>10</v>
      </c>
      <c r="F3" s="1236" t="s">
        <v>1</v>
      </c>
      <c r="G3" s="1288" t="s">
        <v>231</v>
      </c>
      <c r="H3" s="1239" t="s">
        <v>3</v>
      </c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</row>
    <row r="4" spans="1:19" s="444" customFormat="1" ht="12.75" customHeight="1">
      <c r="A4" s="1242"/>
      <c r="B4" s="1242"/>
      <c r="C4" s="1236"/>
      <c r="D4" s="1236"/>
      <c r="E4" s="1236"/>
      <c r="F4" s="1236"/>
      <c r="G4" s="1288"/>
      <c r="H4" s="1199" t="s">
        <v>413</v>
      </c>
      <c r="I4" s="204" t="s">
        <v>3</v>
      </c>
      <c r="J4" s="204"/>
      <c r="K4" s="204"/>
      <c r="L4" s="204"/>
      <c r="M4" s="204"/>
      <c r="N4" s="204"/>
      <c r="O4" s="173"/>
      <c r="P4" s="1237" t="s">
        <v>233</v>
      </c>
      <c r="Q4" s="1239" t="s">
        <v>3</v>
      </c>
      <c r="R4" s="1239"/>
      <c r="S4" s="1239"/>
    </row>
    <row r="5" spans="1:19" s="444" customFormat="1" ht="69.75" customHeight="1">
      <c r="A5" s="1242"/>
      <c r="B5" s="1242"/>
      <c r="C5" s="1236"/>
      <c r="D5" s="1236"/>
      <c r="E5" s="1236"/>
      <c r="F5" s="1236"/>
      <c r="G5" s="1288"/>
      <c r="H5" s="1199"/>
      <c r="I5" s="1237" t="s">
        <v>382</v>
      </c>
      <c r="J5" s="1241" t="s">
        <v>241</v>
      </c>
      <c r="K5" s="1240" t="s">
        <v>234</v>
      </c>
      <c r="L5" s="1235" t="s">
        <v>235</v>
      </c>
      <c r="M5" s="1238" t="s">
        <v>11</v>
      </c>
      <c r="N5" s="1235" t="s">
        <v>236</v>
      </c>
      <c r="O5" s="1235" t="s">
        <v>237</v>
      </c>
      <c r="P5" s="1237"/>
      <c r="Q5" s="1237" t="s">
        <v>238</v>
      </c>
      <c r="R5" s="1238" t="s">
        <v>11</v>
      </c>
      <c r="S5" s="1235" t="s">
        <v>239</v>
      </c>
    </row>
    <row r="6" spans="1:19" ht="39" customHeight="1">
      <c r="A6" s="1242"/>
      <c r="B6" s="1242"/>
      <c r="C6" s="1236"/>
      <c r="D6" s="1236"/>
      <c r="E6" s="1236"/>
      <c r="F6" s="1236"/>
      <c r="G6" s="1288"/>
      <c r="H6" s="1199"/>
      <c r="I6" s="1237"/>
      <c r="J6" s="1241"/>
      <c r="K6" s="1240"/>
      <c r="L6" s="1235"/>
      <c r="M6" s="1238"/>
      <c r="N6" s="1235"/>
      <c r="O6" s="1235"/>
      <c r="P6" s="1237"/>
      <c r="Q6" s="1237"/>
      <c r="R6" s="1238"/>
      <c r="S6" s="1235"/>
    </row>
    <row r="7" spans="1:19" ht="15" customHeight="1">
      <c r="A7" s="176" t="s">
        <v>12</v>
      </c>
      <c r="B7" s="176" t="s">
        <v>242</v>
      </c>
      <c r="C7" s="398">
        <v>3</v>
      </c>
      <c r="D7" s="169">
        <v>4</v>
      </c>
      <c r="E7" s="169">
        <v>5</v>
      </c>
      <c r="F7" s="398">
        <v>6</v>
      </c>
      <c r="G7" s="169">
        <v>7</v>
      </c>
      <c r="H7" s="172">
        <v>8</v>
      </c>
      <c r="I7" s="172">
        <v>9</v>
      </c>
      <c r="J7" s="399">
        <v>10</v>
      </c>
      <c r="K7" s="445">
        <v>11</v>
      </c>
      <c r="L7" s="446">
        <v>12</v>
      </c>
      <c r="M7" s="447">
        <v>13</v>
      </c>
      <c r="N7" s="233">
        <v>14</v>
      </c>
      <c r="O7" s="233">
        <v>15</v>
      </c>
      <c r="P7" s="172">
        <v>16</v>
      </c>
      <c r="Q7" s="172">
        <v>17</v>
      </c>
      <c r="R7" s="233">
        <v>18</v>
      </c>
      <c r="S7" s="233">
        <v>19</v>
      </c>
    </row>
    <row r="8" spans="1:20" s="199" customFormat="1" ht="16.5">
      <c r="A8" s="402">
        <v>801</v>
      </c>
      <c r="B8" s="402"/>
      <c r="C8" s="402"/>
      <c r="D8" s="403" t="s">
        <v>130</v>
      </c>
      <c r="E8" s="404">
        <f aca="true" t="shared" si="0" ref="E8:E43">G8/F8*100</f>
        <v>99.80155490430003</v>
      </c>
      <c r="F8" s="405">
        <f aca="true" t="shared" si="1" ref="F8:S8">F9+F27+F31+F42</f>
        <v>2186887</v>
      </c>
      <c r="G8" s="405">
        <f t="shared" si="1"/>
        <v>2182547.23</v>
      </c>
      <c r="H8" s="405">
        <f t="shared" si="1"/>
        <v>2182547.23</v>
      </c>
      <c r="I8" s="405">
        <f t="shared" si="1"/>
        <v>1720393.9</v>
      </c>
      <c r="J8" s="405">
        <f t="shared" si="1"/>
        <v>458082.38</v>
      </c>
      <c r="K8" s="405">
        <f t="shared" si="1"/>
        <v>0</v>
      </c>
      <c r="L8" s="405">
        <f t="shared" si="1"/>
        <v>4070.95</v>
      </c>
      <c r="M8" s="405">
        <f t="shared" si="1"/>
        <v>0</v>
      </c>
      <c r="N8" s="405">
        <f t="shared" si="1"/>
        <v>0</v>
      </c>
      <c r="O8" s="405">
        <f t="shared" si="1"/>
        <v>0</v>
      </c>
      <c r="P8" s="405">
        <f t="shared" si="1"/>
        <v>0</v>
      </c>
      <c r="Q8" s="405">
        <f t="shared" si="1"/>
        <v>0</v>
      </c>
      <c r="R8" s="405">
        <f t="shared" si="1"/>
        <v>0</v>
      </c>
      <c r="S8" s="405">
        <f t="shared" si="1"/>
        <v>0</v>
      </c>
      <c r="T8" s="433"/>
    </row>
    <row r="9" spans="1:20" s="199" customFormat="1" ht="16.5">
      <c r="A9" s="427"/>
      <c r="B9" s="427">
        <v>80104</v>
      </c>
      <c r="C9" s="427"/>
      <c r="D9" s="428" t="s">
        <v>334</v>
      </c>
      <c r="E9" s="448">
        <f t="shared" si="0"/>
        <v>99.9890101456874</v>
      </c>
      <c r="F9" s="429">
        <f aca="true" t="shared" si="2" ref="F9:S9">SUM(F10:F26)</f>
        <v>1785192</v>
      </c>
      <c r="G9" s="429">
        <f t="shared" si="2"/>
        <v>1784995.8099999998</v>
      </c>
      <c r="H9" s="429">
        <f t="shared" si="2"/>
        <v>1784995.8099999998</v>
      </c>
      <c r="I9" s="429">
        <f t="shared" si="2"/>
        <v>1573933.48</v>
      </c>
      <c r="J9" s="429">
        <f t="shared" si="2"/>
        <v>207489.38</v>
      </c>
      <c r="K9" s="429">
        <f t="shared" si="2"/>
        <v>0</v>
      </c>
      <c r="L9" s="429">
        <f t="shared" si="2"/>
        <v>3572.95</v>
      </c>
      <c r="M9" s="429">
        <f t="shared" si="2"/>
        <v>0</v>
      </c>
      <c r="N9" s="429">
        <f t="shared" si="2"/>
        <v>0</v>
      </c>
      <c r="O9" s="429">
        <f t="shared" si="2"/>
        <v>0</v>
      </c>
      <c r="P9" s="429">
        <f t="shared" si="2"/>
        <v>0</v>
      </c>
      <c r="Q9" s="429">
        <f t="shared" si="2"/>
        <v>0</v>
      </c>
      <c r="R9" s="429">
        <f t="shared" si="2"/>
        <v>0</v>
      </c>
      <c r="S9" s="429">
        <f t="shared" si="2"/>
        <v>0</v>
      </c>
      <c r="T9" s="433"/>
    </row>
    <row r="10" spans="1:20" s="199" customFormat="1" ht="16.5">
      <c r="A10" s="329"/>
      <c r="B10" s="329"/>
      <c r="C10" s="306">
        <v>3020</v>
      </c>
      <c r="D10" s="312" t="s">
        <v>357</v>
      </c>
      <c r="E10" s="449">
        <f t="shared" si="0"/>
        <v>99.58054626532888</v>
      </c>
      <c r="F10" s="299">
        <v>3588</v>
      </c>
      <c r="G10" s="297">
        <v>3572.95</v>
      </c>
      <c r="H10" s="298">
        <v>3572.95</v>
      </c>
      <c r="I10" s="299"/>
      <c r="J10" s="439"/>
      <c r="K10" s="299"/>
      <c r="L10" s="299">
        <v>3572.95</v>
      </c>
      <c r="M10" s="450"/>
      <c r="N10" s="432"/>
      <c r="O10" s="432"/>
      <c r="P10" s="432"/>
      <c r="Q10" s="432"/>
      <c r="R10" s="432"/>
      <c r="S10" s="432"/>
      <c r="T10" s="433"/>
    </row>
    <row r="11" spans="1:20" s="199" customFormat="1" ht="16.5">
      <c r="A11" s="329"/>
      <c r="B11" s="306"/>
      <c r="C11" s="306">
        <v>4010</v>
      </c>
      <c r="D11" s="312" t="s">
        <v>325</v>
      </c>
      <c r="E11" s="449">
        <f t="shared" si="0"/>
        <v>100</v>
      </c>
      <c r="F11" s="299">
        <v>1225382</v>
      </c>
      <c r="G11" s="297">
        <f aca="true" t="shared" si="3" ref="G11:G26">H11+P11</f>
        <v>1225382</v>
      </c>
      <c r="H11" s="298">
        <f aca="true" t="shared" si="4" ref="H11:H26">SUM(I11:O11)</f>
        <v>1225382</v>
      </c>
      <c r="I11" s="299">
        <v>1225382</v>
      </c>
      <c r="J11" s="439"/>
      <c r="K11" s="439"/>
      <c r="L11" s="439"/>
      <c r="M11" s="450"/>
      <c r="N11" s="432"/>
      <c r="O11" s="432"/>
      <c r="P11" s="432"/>
      <c r="Q11" s="432"/>
      <c r="R11" s="432"/>
      <c r="S11" s="432"/>
      <c r="T11" s="433"/>
    </row>
    <row r="12" spans="1:20" s="199" customFormat="1" ht="16.5">
      <c r="A12" s="329"/>
      <c r="B12" s="306"/>
      <c r="C12" s="417">
        <v>4040</v>
      </c>
      <c r="D12" s="294" t="s">
        <v>337</v>
      </c>
      <c r="E12" s="449">
        <f t="shared" si="0"/>
        <v>99.9995296118393</v>
      </c>
      <c r="F12" s="296">
        <v>110547</v>
      </c>
      <c r="G12" s="297">
        <f t="shared" si="3"/>
        <v>110546.48</v>
      </c>
      <c r="H12" s="298">
        <f t="shared" si="4"/>
        <v>110546.48</v>
      </c>
      <c r="I12" s="296">
        <v>110546.48</v>
      </c>
      <c r="J12" s="439"/>
      <c r="K12" s="439"/>
      <c r="L12" s="439"/>
      <c r="M12" s="450"/>
      <c r="N12" s="432"/>
      <c r="O12" s="432"/>
      <c r="P12" s="432"/>
      <c r="Q12" s="432"/>
      <c r="R12" s="432"/>
      <c r="S12" s="432"/>
      <c r="T12" s="433"/>
    </row>
    <row r="13" spans="1:20" s="199" customFormat="1" ht="16.5">
      <c r="A13" s="329"/>
      <c r="B13" s="306"/>
      <c r="C13" s="306">
        <v>4110</v>
      </c>
      <c r="D13" s="312" t="s">
        <v>338</v>
      </c>
      <c r="E13" s="449">
        <f t="shared" si="0"/>
        <v>100</v>
      </c>
      <c r="F13" s="299">
        <v>210315</v>
      </c>
      <c r="G13" s="297">
        <f t="shared" si="3"/>
        <v>210315</v>
      </c>
      <c r="H13" s="298">
        <f t="shared" si="4"/>
        <v>210315</v>
      </c>
      <c r="I13" s="299">
        <v>210315</v>
      </c>
      <c r="J13" s="439"/>
      <c r="K13" s="439"/>
      <c r="L13" s="439"/>
      <c r="M13" s="450"/>
      <c r="N13" s="432"/>
      <c r="O13" s="432"/>
      <c r="P13" s="432"/>
      <c r="Q13" s="432"/>
      <c r="R13" s="432"/>
      <c r="S13" s="432"/>
      <c r="T13" s="433"/>
    </row>
    <row r="14" spans="1:20" s="199" customFormat="1" ht="16.5">
      <c r="A14" s="329"/>
      <c r="B14" s="306"/>
      <c r="C14" s="306">
        <v>4120</v>
      </c>
      <c r="D14" s="312" t="s">
        <v>339</v>
      </c>
      <c r="E14" s="449">
        <f t="shared" si="0"/>
        <v>100</v>
      </c>
      <c r="F14" s="299">
        <v>27690</v>
      </c>
      <c r="G14" s="297">
        <f t="shared" si="3"/>
        <v>27690</v>
      </c>
      <c r="H14" s="298">
        <f t="shared" si="4"/>
        <v>27690</v>
      </c>
      <c r="I14" s="299">
        <v>27690</v>
      </c>
      <c r="J14" s="439"/>
      <c r="K14" s="439"/>
      <c r="L14" s="439"/>
      <c r="M14" s="450"/>
      <c r="N14" s="432"/>
      <c r="O14" s="432"/>
      <c r="P14" s="432"/>
      <c r="Q14" s="432"/>
      <c r="R14" s="432"/>
      <c r="S14" s="432"/>
      <c r="T14" s="433"/>
    </row>
    <row r="15" spans="1:20" s="199" customFormat="1" ht="16.5">
      <c r="A15" s="329"/>
      <c r="B15" s="306"/>
      <c r="C15" s="306">
        <v>4210</v>
      </c>
      <c r="D15" s="312" t="s">
        <v>270</v>
      </c>
      <c r="E15" s="449">
        <f t="shared" si="0"/>
        <v>99.9673488008342</v>
      </c>
      <c r="F15" s="299">
        <v>15344</v>
      </c>
      <c r="G15" s="297">
        <f t="shared" si="3"/>
        <v>15338.99</v>
      </c>
      <c r="H15" s="298">
        <f t="shared" si="4"/>
        <v>15338.99</v>
      </c>
      <c r="I15" s="299"/>
      <c r="J15" s="297">
        <v>15338.99</v>
      </c>
      <c r="K15" s="439"/>
      <c r="L15" s="439"/>
      <c r="M15" s="450"/>
      <c r="N15" s="432"/>
      <c r="O15" s="432"/>
      <c r="P15" s="432"/>
      <c r="Q15" s="432"/>
      <c r="R15" s="432"/>
      <c r="S15" s="432"/>
      <c r="T15" s="433"/>
    </row>
    <row r="16" spans="1:20" s="199" customFormat="1" ht="16.5">
      <c r="A16" s="329"/>
      <c r="B16" s="306"/>
      <c r="C16" s="306">
        <v>4240</v>
      </c>
      <c r="D16" s="312" t="s">
        <v>332</v>
      </c>
      <c r="E16" s="449">
        <f t="shared" si="0"/>
        <v>99.99848484848485</v>
      </c>
      <c r="F16" s="299">
        <v>1320</v>
      </c>
      <c r="G16" s="297">
        <f t="shared" si="3"/>
        <v>1319.98</v>
      </c>
      <c r="H16" s="298">
        <f t="shared" si="4"/>
        <v>1319.98</v>
      </c>
      <c r="I16" s="299"/>
      <c r="J16" s="297">
        <v>1319.98</v>
      </c>
      <c r="K16" s="439"/>
      <c r="L16" s="439"/>
      <c r="M16" s="450"/>
      <c r="N16" s="432"/>
      <c r="O16" s="432"/>
      <c r="P16" s="432"/>
      <c r="Q16" s="432"/>
      <c r="R16" s="432"/>
      <c r="S16" s="432"/>
      <c r="T16" s="433"/>
    </row>
    <row r="17" spans="1:20" s="199" customFormat="1" ht="16.5">
      <c r="A17" s="329"/>
      <c r="B17" s="306"/>
      <c r="C17" s="306">
        <v>4260</v>
      </c>
      <c r="D17" s="312" t="s">
        <v>267</v>
      </c>
      <c r="E17" s="449">
        <f t="shared" si="0"/>
        <v>99.81767072525145</v>
      </c>
      <c r="F17" s="299">
        <v>94450</v>
      </c>
      <c r="G17" s="297">
        <f t="shared" si="3"/>
        <v>94277.79</v>
      </c>
      <c r="H17" s="298">
        <f t="shared" si="4"/>
        <v>94277.79</v>
      </c>
      <c r="I17" s="299"/>
      <c r="J17" s="297">
        <v>94277.79</v>
      </c>
      <c r="K17" s="439"/>
      <c r="L17" s="439"/>
      <c r="M17" s="450"/>
      <c r="N17" s="432"/>
      <c r="O17" s="432"/>
      <c r="P17" s="432"/>
      <c r="Q17" s="432"/>
      <c r="R17" s="432"/>
      <c r="S17" s="432"/>
      <c r="T17" s="433"/>
    </row>
    <row r="18" spans="1:20" s="199" customFormat="1" ht="16.5">
      <c r="A18" s="329"/>
      <c r="B18" s="306"/>
      <c r="C18" s="306">
        <v>4270</v>
      </c>
      <c r="D18" s="312" t="s">
        <v>294</v>
      </c>
      <c r="E18" s="449">
        <f t="shared" si="0"/>
        <v>99.97104987792117</v>
      </c>
      <c r="F18" s="299">
        <v>2867</v>
      </c>
      <c r="G18" s="297">
        <v>2866.17</v>
      </c>
      <c r="H18" s="298">
        <f t="shared" si="4"/>
        <v>2866.17</v>
      </c>
      <c r="I18" s="299"/>
      <c r="J18" s="297">
        <v>2866.17</v>
      </c>
      <c r="K18" s="439"/>
      <c r="L18" s="439"/>
      <c r="M18" s="450"/>
      <c r="N18" s="432"/>
      <c r="O18" s="432"/>
      <c r="P18" s="432"/>
      <c r="Q18" s="432"/>
      <c r="R18" s="432"/>
      <c r="S18" s="432"/>
      <c r="T18" s="433"/>
    </row>
    <row r="19" spans="1:20" s="199" customFormat="1" ht="16.5">
      <c r="A19" s="329"/>
      <c r="B19" s="306"/>
      <c r="C19" s="306">
        <v>4300</v>
      </c>
      <c r="D19" s="312" t="s">
        <v>264</v>
      </c>
      <c r="E19" s="449">
        <f t="shared" si="0"/>
        <v>99.99820388349515</v>
      </c>
      <c r="F19" s="299">
        <v>20600</v>
      </c>
      <c r="G19" s="297">
        <f t="shared" si="3"/>
        <v>20599.63</v>
      </c>
      <c r="H19" s="298">
        <f t="shared" si="4"/>
        <v>20599.63</v>
      </c>
      <c r="I19" s="299"/>
      <c r="J19" s="297">
        <v>20599.63</v>
      </c>
      <c r="K19" s="439"/>
      <c r="L19" s="439"/>
      <c r="M19" s="450"/>
      <c r="N19" s="432"/>
      <c r="O19" s="432"/>
      <c r="P19" s="432"/>
      <c r="Q19" s="432"/>
      <c r="R19" s="432"/>
      <c r="S19" s="432"/>
      <c r="T19" s="433"/>
    </row>
    <row r="20" spans="1:20" s="199" customFormat="1" ht="16.5">
      <c r="A20" s="329"/>
      <c r="B20" s="306"/>
      <c r="C20" s="306">
        <v>4350</v>
      </c>
      <c r="D20" s="312" t="s">
        <v>341</v>
      </c>
      <c r="E20" s="449">
        <f t="shared" si="0"/>
        <v>99.84333333333333</v>
      </c>
      <c r="F20" s="299">
        <v>600</v>
      </c>
      <c r="G20" s="297">
        <f t="shared" si="3"/>
        <v>599.06</v>
      </c>
      <c r="H20" s="298">
        <f t="shared" si="4"/>
        <v>599.06</v>
      </c>
      <c r="I20" s="299"/>
      <c r="J20" s="297">
        <v>599.06</v>
      </c>
      <c r="K20" s="439"/>
      <c r="L20" s="439"/>
      <c r="M20" s="450"/>
      <c r="N20" s="432"/>
      <c r="O20" s="432"/>
      <c r="P20" s="432"/>
      <c r="Q20" s="432"/>
      <c r="R20" s="432"/>
      <c r="S20" s="432"/>
      <c r="T20" s="433"/>
    </row>
    <row r="21" spans="1:20" s="199" customFormat="1" ht="31.5">
      <c r="A21" s="329"/>
      <c r="B21" s="306"/>
      <c r="C21" s="306">
        <v>4370</v>
      </c>
      <c r="D21" s="312" t="s">
        <v>299</v>
      </c>
      <c r="E21" s="449">
        <f t="shared" si="0"/>
        <v>99.97934950955086</v>
      </c>
      <c r="F21" s="299">
        <v>1937</v>
      </c>
      <c r="G21" s="297">
        <f t="shared" si="3"/>
        <v>1936.6</v>
      </c>
      <c r="H21" s="298">
        <f t="shared" si="4"/>
        <v>1936.6</v>
      </c>
      <c r="I21" s="299"/>
      <c r="J21" s="297">
        <v>1936.6</v>
      </c>
      <c r="K21" s="439"/>
      <c r="L21" s="439"/>
      <c r="M21" s="450"/>
      <c r="N21" s="432"/>
      <c r="O21" s="432"/>
      <c r="P21" s="432"/>
      <c r="Q21" s="432"/>
      <c r="R21" s="432"/>
      <c r="S21" s="432"/>
      <c r="T21" s="433"/>
    </row>
    <row r="22" spans="1:20" s="199" customFormat="1" ht="16.5">
      <c r="A22" s="329"/>
      <c r="B22" s="306"/>
      <c r="C22" s="306">
        <v>4410</v>
      </c>
      <c r="D22" s="294" t="s">
        <v>342</v>
      </c>
      <c r="E22" s="449">
        <f t="shared" si="0"/>
        <v>99.72459016393444</v>
      </c>
      <c r="F22" s="299">
        <v>305</v>
      </c>
      <c r="G22" s="297">
        <f t="shared" si="3"/>
        <v>304.16</v>
      </c>
      <c r="H22" s="298">
        <f t="shared" si="4"/>
        <v>304.16</v>
      </c>
      <c r="I22" s="299"/>
      <c r="J22" s="297">
        <v>304.16</v>
      </c>
      <c r="K22" s="439"/>
      <c r="L22" s="439"/>
      <c r="M22" s="450"/>
      <c r="N22" s="432"/>
      <c r="O22" s="432"/>
      <c r="P22" s="432"/>
      <c r="Q22" s="432"/>
      <c r="R22" s="432"/>
      <c r="S22" s="432"/>
      <c r="T22" s="433"/>
    </row>
    <row r="23" spans="1:20" s="199" customFormat="1" ht="16.5">
      <c r="A23" s="329"/>
      <c r="B23" s="306"/>
      <c r="C23" s="306">
        <v>4430</v>
      </c>
      <c r="D23" s="312" t="s">
        <v>265</v>
      </c>
      <c r="E23" s="449">
        <f t="shared" si="0"/>
        <v>100</v>
      </c>
      <c r="F23" s="299">
        <v>1711</v>
      </c>
      <c r="G23" s="297">
        <f t="shared" si="3"/>
        <v>1711</v>
      </c>
      <c r="H23" s="298">
        <f t="shared" si="4"/>
        <v>1711</v>
      </c>
      <c r="I23" s="299"/>
      <c r="J23" s="297">
        <v>1711</v>
      </c>
      <c r="K23" s="439"/>
      <c r="L23" s="439"/>
      <c r="M23" s="450"/>
      <c r="N23" s="432"/>
      <c r="O23" s="432"/>
      <c r="P23" s="432"/>
      <c r="Q23" s="432"/>
      <c r="R23" s="432"/>
      <c r="S23" s="432"/>
      <c r="T23" s="433"/>
    </row>
    <row r="24" spans="1:20" s="199" customFormat="1" ht="16.5">
      <c r="A24" s="329"/>
      <c r="B24" s="306"/>
      <c r="C24" s="306">
        <v>4440</v>
      </c>
      <c r="D24" s="312" t="s">
        <v>343</v>
      </c>
      <c r="E24" s="449">
        <f t="shared" si="0"/>
        <v>100</v>
      </c>
      <c r="F24" s="299">
        <v>68245</v>
      </c>
      <c r="G24" s="297">
        <f t="shared" si="3"/>
        <v>68245</v>
      </c>
      <c r="H24" s="298">
        <f t="shared" si="4"/>
        <v>68245</v>
      </c>
      <c r="I24" s="299"/>
      <c r="J24" s="297">
        <v>68245</v>
      </c>
      <c r="K24" s="439"/>
      <c r="L24" s="439"/>
      <c r="M24" s="450"/>
      <c r="N24" s="432"/>
      <c r="O24" s="432"/>
      <c r="P24" s="432"/>
      <c r="Q24" s="432"/>
      <c r="R24" s="432"/>
      <c r="S24" s="432"/>
      <c r="T24" s="433"/>
    </row>
    <row r="25" spans="1:20" s="199" customFormat="1" ht="16.5">
      <c r="A25" s="329"/>
      <c r="B25" s="306"/>
      <c r="C25" s="306">
        <v>4480</v>
      </c>
      <c r="D25" s="312" t="s">
        <v>81</v>
      </c>
      <c r="E25" s="449">
        <f t="shared" si="0"/>
        <v>100</v>
      </c>
      <c r="F25" s="299">
        <v>21</v>
      </c>
      <c r="G25" s="297">
        <f t="shared" si="3"/>
        <v>21</v>
      </c>
      <c r="H25" s="298">
        <f t="shared" si="4"/>
        <v>21</v>
      </c>
      <c r="I25" s="299"/>
      <c r="J25" s="297">
        <v>21</v>
      </c>
      <c r="K25" s="439"/>
      <c r="L25" s="439"/>
      <c r="M25" s="450"/>
      <c r="N25" s="432"/>
      <c r="O25" s="432"/>
      <c r="P25" s="432"/>
      <c r="Q25" s="432"/>
      <c r="R25" s="432"/>
      <c r="S25" s="432"/>
      <c r="T25" s="433"/>
    </row>
    <row r="26" spans="1:20" s="199" customFormat="1" ht="16.5">
      <c r="A26" s="329"/>
      <c r="B26" s="306"/>
      <c r="C26" s="306">
        <v>4700</v>
      </c>
      <c r="D26" s="360" t="s">
        <v>344</v>
      </c>
      <c r="E26" s="449">
        <f t="shared" si="0"/>
        <v>100</v>
      </c>
      <c r="F26" s="299">
        <v>270</v>
      </c>
      <c r="G26" s="297">
        <f t="shared" si="3"/>
        <v>270</v>
      </c>
      <c r="H26" s="298">
        <f t="shared" si="4"/>
        <v>270</v>
      </c>
      <c r="I26" s="299"/>
      <c r="J26" s="297">
        <v>270</v>
      </c>
      <c r="K26" s="439"/>
      <c r="L26" s="439"/>
      <c r="M26" s="450"/>
      <c r="N26" s="432"/>
      <c r="O26" s="432"/>
      <c r="P26" s="432"/>
      <c r="Q26" s="432"/>
      <c r="R26" s="432"/>
      <c r="S26" s="432"/>
      <c r="T26" s="433"/>
    </row>
    <row r="27" spans="1:20" s="199" customFormat="1" ht="16.5">
      <c r="A27" s="426"/>
      <c r="B27" s="427">
        <v>80146</v>
      </c>
      <c r="C27" s="427"/>
      <c r="D27" s="428" t="s">
        <v>348</v>
      </c>
      <c r="E27" s="451">
        <f t="shared" si="0"/>
        <v>100</v>
      </c>
      <c r="F27" s="429">
        <f aca="true" t="shared" si="5" ref="F27:M27">SUM(F28:F30)</f>
        <v>4800</v>
      </c>
      <c r="G27" s="429">
        <f t="shared" si="5"/>
        <v>4800</v>
      </c>
      <c r="H27" s="429">
        <f t="shared" si="5"/>
        <v>4800</v>
      </c>
      <c r="I27" s="429">
        <f t="shared" si="5"/>
        <v>0</v>
      </c>
      <c r="J27" s="429">
        <f t="shared" si="5"/>
        <v>4800</v>
      </c>
      <c r="K27" s="429">
        <f t="shared" si="5"/>
        <v>0</v>
      </c>
      <c r="L27" s="429">
        <f t="shared" si="5"/>
        <v>0</v>
      </c>
      <c r="M27" s="452">
        <f t="shared" si="5"/>
        <v>0</v>
      </c>
      <c r="N27" s="432"/>
      <c r="O27" s="432"/>
      <c r="P27" s="432"/>
      <c r="Q27" s="432"/>
      <c r="R27" s="432"/>
      <c r="S27" s="432"/>
      <c r="T27" s="433"/>
    </row>
    <row r="28" spans="1:20" s="199" customFormat="1" ht="16.5">
      <c r="A28" s="329"/>
      <c r="B28" s="329"/>
      <c r="C28" s="293">
        <v>4300</v>
      </c>
      <c r="D28" s="294" t="s">
        <v>264</v>
      </c>
      <c r="E28" s="449">
        <f t="shared" si="0"/>
        <v>100</v>
      </c>
      <c r="F28" s="299">
        <v>2700</v>
      </c>
      <c r="G28" s="297">
        <f>H28+P28</f>
        <v>2700</v>
      </c>
      <c r="H28" s="298">
        <f>SUM(I28:O28)</f>
        <v>2700</v>
      </c>
      <c r="I28" s="299"/>
      <c r="J28" s="299">
        <v>2700</v>
      </c>
      <c r="K28" s="439"/>
      <c r="L28" s="439"/>
      <c r="M28" s="450"/>
      <c r="N28" s="432"/>
      <c r="O28" s="432"/>
      <c r="P28" s="432"/>
      <c r="Q28" s="432"/>
      <c r="R28" s="432"/>
      <c r="S28" s="432"/>
      <c r="T28" s="433"/>
    </row>
    <row r="29" spans="1:20" s="199" customFormat="1" ht="16.5">
      <c r="A29" s="306"/>
      <c r="B29" s="306"/>
      <c r="C29" s="293">
        <v>4410</v>
      </c>
      <c r="D29" s="294" t="s">
        <v>342</v>
      </c>
      <c r="E29" s="449">
        <v>0</v>
      </c>
      <c r="F29" s="299">
        <v>0</v>
      </c>
      <c r="G29" s="297">
        <f>H29+P29</f>
        <v>0</v>
      </c>
      <c r="H29" s="298">
        <f>SUM(I29:O29)</f>
        <v>0</v>
      </c>
      <c r="I29" s="299"/>
      <c r="J29" s="299">
        <v>0</v>
      </c>
      <c r="K29" s="439"/>
      <c r="L29" s="439"/>
      <c r="M29" s="450"/>
      <c r="N29" s="432"/>
      <c r="O29" s="432"/>
      <c r="P29" s="432"/>
      <c r="Q29" s="432"/>
      <c r="R29" s="432"/>
      <c r="S29" s="432"/>
      <c r="T29" s="433"/>
    </row>
    <row r="30" spans="1:20" s="199" customFormat="1" ht="16.5">
      <c r="A30" s="306"/>
      <c r="B30" s="306"/>
      <c r="C30" s="293">
        <v>4700</v>
      </c>
      <c r="D30" s="294" t="s">
        <v>344</v>
      </c>
      <c r="E30" s="449">
        <v>0</v>
      </c>
      <c r="F30" s="299">
        <v>2100</v>
      </c>
      <c r="G30" s="297">
        <f>H30+P30</f>
        <v>2100</v>
      </c>
      <c r="H30" s="298">
        <f>SUM(I30:O30)</f>
        <v>2100</v>
      </c>
      <c r="I30" s="299"/>
      <c r="J30" s="299">
        <v>2100</v>
      </c>
      <c r="K30" s="439"/>
      <c r="L30" s="439"/>
      <c r="M30" s="450"/>
      <c r="N30" s="432"/>
      <c r="O30" s="432"/>
      <c r="P30" s="432"/>
      <c r="Q30" s="432"/>
      <c r="R30" s="432"/>
      <c r="S30" s="432"/>
      <c r="T30" s="433"/>
    </row>
    <row r="31" spans="1:20" s="199" customFormat="1" ht="16.5">
      <c r="A31" s="428"/>
      <c r="B31" s="453">
        <v>80148</v>
      </c>
      <c r="C31" s="454"/>
      <c r="D31" s="455" t="s">
        <v>153</v>
      </c>
      <c r="E31" s="448">
        <f t="shared" si="0"/>
        <v>98.92499915682748</v>
      </c>
      <c r="F31" s="456">
        <f aca="true" t="shared" si="6" ref="F31:S31">SUM(F32:F41)</f>
        <v>385449</v>
      </c>
      <c r="G31" s="456">
        <f t="shared" si="6"/>
        <v>381305.42</v>
      </c>
      <c r="H31" s="456">
        <f t="shared" si="6"/>
        <v>381305.42</v>
      </c>
      <c r="I31" s="456">
        <f t="shared" si="6"/>
        <v>146460.42</v>
      </c>
      <c r="J31" s="456">
        <f t="shared" si="6"/>
        <v>234347</v>
      </c>
      <c r="K31" s="456">
        <f t="shared" si="6"/>
        <v>0</v>
      </c>
      <c r="L31" s="456">
        <f t="shared" si="6"/>
        <v>498</v>
      </c>
      <c r="M31" s="456">
        <f t="shared" si="6"/>
        <v>0</v>
      </c>
      <c r="N31" s="456">
        <f t="shared" si="6"/>
        <v>0</v>
      </c>
      <c r="O31" s="456">
        <f t="shared" si="6"/>
        <v>0</v>
      </c>
      <c r="P31" s="456">
        <f t="shared" si="6"/>
        <v>0</v>
      </c>
      <c r="Q31" s="456">
        <f t="shared" si="6"/>
        <v>0</v>
      </c>
      <c r="R31" s="456">
        <f t="shared" si="6"/>
        <v>0</v>
      </c>
      <c r="S31" s="456">
        <f t="shared" si="6"/>
        <v>0</v>
      </c>
      <c r="T31" s="433"/>
    </row>
    <row r="32" spans="1:19" s="199" customFormat="1" ht="16.5">
      <c r="A32" s="457"/>
      <c r="B32" s="457"/>
      <c r="C32" s="458">
        <v>3020</v>
      </c>
      <c r="D32" s="436" t="s">
        <v>414</v>
      </c>
      <c r="E32" s="459">
        <f t="shared" si="0"/>
        <v>99.6</v>
      </c>
      <c r="F32" s="460">
        <v>500</v>
      </c>
      <c r="G32" s="297">
        <v>498</v>
      </c>
      <c r="H32" s="298">
        <v>498</v>
      </c>
      <c r="I32" s="461"/>
      <c r="J32" s="461"/>
      <c r="K32" s="462"/>
      <c r="L32" s="463">
        <v>498</v>
      </c>
      <c r="M32" s="461"/>
      <c r="N32" s="437"/>
      <c r="O32" s="437"/>
      <c r="P32" s="437"/>
      <c r="Q32" s="437"/>
      <c r="R32" s="437"/>
      <c r="S32" s="437"/>
    </row>
    <row r="33" spans="1:19" s="199" customFormat="1" ht="16.5">
      <c r="A33" s="457"/>
      <c r="B33" s="457"/>
      <c r="C33" s="458">
        <v>4010</v>
      </c>
      <c r="D33" s="312" t="s">
        <v>325</v>
      </c>
      <c r="E33" s="459">
        <f t="shared" si="0"/>
        <v>100</v>
      </c>
      <c r="F33" s="460">
        <v>113600</v>
      </c>
      <c r="G33" s="297">
        <f aca="true" t="shared" si="7" ref="G33:G41">H33+P33</f>
        <v>113600</v>
      </c>
      <c r="H33" s="298">
        <f aca="true" t="shared" si="8" ref="H33:H41">SUM(I33:O33)</f>
        <v>113600</v>
      </c>
      <c r="I33" s="298">
        <v>113600</v>
      </c>
      <c r="J33" s="461"/>
      <c r="K33" s="463"/>
      <c r="L33" s="464"/>
      <c r="M33" s="461"/>
      <c r="N33" s="437"/>
      <c r="O33" s="437"/>
      <c r="P33" s="437"/>
      <c r="Q33" s="437"/>
      <c r="R33" s="437"/>
      <c r="S33" s="437"/>
    </row>
    <row r="34" spans="1:19" s="199" customFormat="1" ht="16.5">
      <c r="A34" s="457"/>
      <c r="B34" s="457"/>
      <c r="C34" s="458">
        <v>4040</v>
      </c>
      <c r="D34" s="312" t="s">
        <v>337</v>
      </c>
      <c r="E34" s="459">
        <f t="shared" si="0"/>
        <v>99.99587160697698</v>
      </c>
      <c r="F34" s="460">
        <v>9689</v>
      </c>
      <c r="G34" s="297">
        <f t="shared" si="7"/>
        <v>9688.6</v>
      </c>
      <c r="H34" s="298">
        <f t="shared" si="8"/>
        <v>9688.6</v>
      </c>
      <c r="I34" s="298">
        <v>9688.6</v>
      </c>
      <c r="J34" s="461"/>
      <c r="K34" s="463"/>
      <c r="L34" s="464"/>
      <c r="M34" s="461"/>
      <c r="N34" s="437"/>
      <c r="O34" s="437"/>
      <c r="P34" s="437"/>
      <c r="Q34" s="437"/>
      <c r="R34" s="437"/>
      <c r="S34" s="437"/>
    </row>
    <row r="35" spans="1:19" s="199" customFormat="1" ht="16.5">
      <c r="A35" s="457"/>
      <c r="B35" s="457"/>
      <c r="C35" s="458">
        <v>4110</v>
      </c>
      <c r="D35" s="436" t="s">
        <v>338</v>
      </c>
      <c r="E35" s="459">
        <f t="shared" si="0"/>
        <v>98.34124293785311</v>
      </c>
      <c r="F35" s="460">
        <v>21240</v>
      </c>
      <c r="G35" s="297">
        <f t="shared" si="7"/>
        <v>20887.68</v>
      </c>
      <c r="H35" s="298">
        <f t="shared" si="8"/>
        <v>20887.68</v>
      </c>
      <c r="I35" s="298">
        <v>20887.68</v>
      </c>
      <c r="J35" s="463"/>
      <c r="K35" s="465"/>
      <c r="L35" s="465"/>
      <c r="M35" s="463"/>
      <c r="N35" s="437"/>
      <c r="O35" s="437"/>
      <c r="P35" s="437"/>
      <c r="Q35" s="437"/>
      <c r="R35" s="437"/>
      <c r="S35" s="437"/>
    </row>
    <row r="36" spans="1:19" s="199" customFormat="1" ht="16.5">
      <c r="A36" s="457"/>
      <c r="B36" s="457"/>
      <c r="C36" s="458">
        <v>4120</v>
      </c>
      <c r="D36" s="436" t="s">
        <v>339</v>
      </c>
      <c r="E36" s="459">
        <f t="shared" si="0"/>
        <v>97.6128205128205</v>
      </c>
      <c r="F36" s="460">
        <v>2340</v>
      </c>
      <c r="G36" s="297">
        <f t="shared" si="7"/>
        <v>2284.14</v>
      </c>
      <c r="H36" s="298">
        <f t="shared" si="8"/>
        <v>2284.14</v>
      </c>
      <c r="I36" s="298">
        <v>2284.14</v>
      </c>
      <c r="J36" s="463"/>
      <c r="K36" s="465"/>
      <c r="L36" s="465"/>
      <c r="M36" s="463"/>
      <c r="N36" s="437"/>
      <c r="O36" s="437"/>
      <c r="P36" s="437"/>
      <c r="Q36" s="437"/>
      <c r="R36" s="437"/>
      <c r="S36" s="437"/>
    </row>
    <row r="37" spans="1:19" s="199" customFormat="1" ht="16.5">
      <c r="A37" s="457"/>
      <c r="B37" s="457"/>
      <c r="C37" s="458">
        <v>4210</v>
      </c>
      <c r="D37" s="436" t="s">
        <v>270</v>
      </c>
      <c r="E37" s="459">
        <f t="shared" si="0"/>
        <v>99.99962962962961</v>
      </c>
      <c r="F37" s="460">
        <v>2700</v>
      </c>
      <c r="G37" s="297">
        <f t="shared" si="7"/>
        <v>2699.99</v>
      </c>
      <c r="H37" s="298">
        <f t="shared" si="8"/>
        <v>2699.99</v>
      </c>
      <c r="I37" s="463"/>
      <c r="J37" s="298">
        <v>2699.99</v>
      </c>
      <c r="K37" s="465"/>
      <c r="L37" s="465"/>
      <c r="M37" s="463"/>
      <c r="N37" s="437"/>
      <c r="O37" s="437"/>
      <c r="P37" s="437"/>
      <c r="Q37" s="437"/>
      <c r="R37" s="437"/>
      <c r="S37" s="437"/>
    </row>
    <row r="38" spans="1:19" s="199" customFormat="1" ht="16.5">
      <c r="A38" s="457"/>
      <c r="B38" s="457"/>
      <c r="C38" s="458">
        <v>4220</v>
      </c>
      <c r="D38" s="436" t="s">
        <v>416</v>
      </c>
      <c r="E38" s="459">
        <f t="shared" si="0"/>
        <v>98.39223819658602</v>
      </c>
      <c r="F38" s="460">
        <v>230230</v>
      </c>
      <c r="G38" s="297">
        <f t="shared" si="7"/>
        <v>226528.45</v>
      </c>
      <c r="H38" s="298">
        <f t="shared" si="8"/>
        <v>226528.45</v>
      </c>
      <c r="I38" s="463"/>
      <c r="J38" s="298">
        <v>226528.45</v>
      </c>
      <c r="K38" s="465"/>
      <c r="L38" s="465"/>
      <c r="M38" s="463"/>
      <c r="N38" s="437"/>
      <c r="O38" s="437"/>
      <c r="P38" s="437"/>
      <c r="Q38" s="437"/>
      <c r="R38" s="437"/>
      <c r="S38" s="437"/>
    </row>
    <row r="39" spans="1:19" s="199" customFormat="1" ht="16.5">
      <c r="A39" s="457"/>
      <c r="B39" s="457"/>
      <c r="C39" s="458">
        <v>4270</v>
      </c>
      <c r="D39" s="436" t="s">
        <v>294</v>
      </c>
      <c r="E39" s="459">
        <v>0</v>
      </c>
      <c r="F39" s="460">
        <v>99</v>
      </c>
      <c r="G39" s="297">
        <v>98.4</v>
      </c>
      <c r="H39" s="298">
        <v>98.4</v>
      </c>
      <c r="I39" s="463"/>
      <c r="J39" s="463">
        <v>98.4</v>
      </c>
      <c r="K39" s="465"/>
      <c r="L39" s="465"/>
      <c r="M39" s="463"/>
      <c r="N39" s="437"/>
      <c r="O39" s="437"/>
      <c r="P39" s="437"/>
      <c r="Q39" s="437"/>
      <c r="R39" s="437"/>
      <c r="S39" s="437"/>
    </row>
    <row r="40" spans="1:19" s="199" customFormat="1" ht="16.5">
      <c r="A40" s="457"/>
      <c r="B40" s="457"/>
      <c r="C40" s="458">
        <v>4300</v>
      </c>
      <c r="D40" s="436" t="s">
        <v>264</v>
      </c>
      <c r="E40" s="459">
        <f t="shared" si="0"/>
        <v>95.43111111111111</v>
      </c>
      <c r="F40" s="460">
        <v>675</v>
      </c>
      <c r="G40" s="297">
        <f t="shared" si="7"/>
        <v>644.16</v>
      </c>
      <c r="H40" s="298">
        <f t="shared" si="8"/>
        <v>644.16</v>
      </c>
      <c r="I40" s="466"/>
      <c r="J40" s="466">
        <v>644.16</v>
      </c>
      <c r="K40" s="467"/>
      <c r="L40" s="467"/>
      <c r="M40" s="466"/>
      <c r="N40" s="437"/>
      <c r="O40" s="437"/>
      <c r="P40" s="437"/>
      <c r="Q40" s="437"/>
      <c r="R40" s="437"/>
      <c r="S40" s="437"/>
    </row>
    <row r="41" spans="1:19" s="199" customFormat="1" ht="16.5">
      <c r="A41" s="457"/>
      <c r="B41" s="457"/>
      <c r="C41" s="458">
        <v>4440</v>
      </c>
      <c r="D41" s="436" t="s">
        <v>343</v>
      </c>
      <c r="E41" s="459">
        <f t="shared" si="0"/>
        <v>100</v>
      </c>
      <c r="F41" s="460">
        <v>4376</v>
      </c>
      <c r="G41" s="297">
        <f t="shared" si="7"/>
        <v>4376</v>
      </c>
      <c r="H41" s="298">
        <f t="shared" si="8"/>
        <v>4376</v>
      </c>
      <c r="I41" s="463"/>
      <c r="J41" s="463">
        <v>4376</v>
      </c>
      <c r="K41" s="465"/>
      <c r="L41" s="465"/>
      <c r="M41" s="463"/>
      <c r="N41" s="437"/>
      <c r="O41" s="437"/>
      <c r="P41" s="437"/>
      <c r="Q41" s="437"/>
      <c r="R41" s="437"/>
      <c r="S41" s="437"/>
    </row>
    <row r="42" spans="1:19" s="199" customFormat="1" ht="16.5">
      <c r="A42" s="427"/>
      <c r="B42" s="427">
        <v>80195</v>
      </c>
      <c r="C42" s="427"/>
      <c r="D42" s="428" t="s">
        <v>16</v>
      </c>
      <c r="E42" s="448">
        <f t="shared" si="0"/>
        <v>100</v>
      </c>
      <c r="F42" s="429">
        <f aca="true" t="shared" si="9" ref="F42:M42">SUM(F43:F43)</f>
        <v>11446</v>
      </c>
      <c r="G42" s="429">
        <f t="shared" si="9"/>
        <v>11446</v>
      </c>
      <c r="H42" s="429">
        <f t="shared" si="9"/>
        <v>11446</v>
      </c>
      <c r="I42" s="429">
        <f t="shared" si="9"/>
        <v>0</v>
      </c>
      <c r="J42" s="429">
        <f t="shared" si="9"/>
        <v>11446</v>
      </c>
      <c r="K42" s="429">
        <f t="shared" si="9"/>
        <v>0</v>
      </c>
      <c r="L42" s="429">
        <f t="shared" si="9"/>
        <v>0</v>
      </c>
      <c r="M42" s="429">
        <f t="shared" si="9"/>
        <v>0</v>
      </c>
      <c r="N42" s="437"/>
      <c r="O42" s="437"/>
      <c r="P42" s="437"/>
      <c r="Q42" s="437"/>
      <c r="R42" s="437"/>
      <c r="S42" s="437"/>
    </row>
    <row r="43" spans="1:19" s="199" customFormat="1" ht="16.5">
      <c r="A43" s="427"/>
      <c r="B43" s="427"/>
      <c r="C43" s="468">
        <v>4440</v>
      </c>
      <c r="D43" s="469" t="s">
        <v>343</v>
      </c>
      <c r="E43" s="459">
        <f t="shared" si="0"/>
        <v>100</v>
      </c>
      <c r="F43" s="470">
        <v>11446</v>
      </c>
      <c r="G43" s="297">
        <f>H43+P43</f>
        <v>11446</v>
      </c>
      <c r="H43" s="298">
        <f>SUM(I43:O43)</f>
        <v>11446</v>
      </c>
      <c r="I43" s="471"/>
      <c r="J43" s="472">
        <v>11446</v>
      </c>
      <c r="K43" s="472"/>
      <c r="L43" s="472"/>
      <c r="M43" s="472"/>
      <c r="N43" s="437"/>
      <c r="O43" s="437"/>
      <c r="P43" s="437"/>
      <c r="Q43" s="437"/>
      <c r="R43" s="437"/>
      <c r="S43" s="437"/>
    </row>
    <row r="44" spans="4:5" s="199" customFormat="1" ht="32.25" customHeight="1">
      <c r="D44" s="473"/>
      <c r="E44" s="474"/>
    </row>
    <row r="45" spans="4:5" s="199" customFormat="1" ht="16.5">
      <c r="D45" s="473"/>
      <c r="E45" s="474"/>
    </row>
    <row r="46" spans="4:5" s="199" customFormat="1" ht="16.5">
      <c r="D46" s="473"/>
      <c r="E46" s="474"/>
    </row>
    <row r="47" spans="4:5" s="199" customFormat="1" ht="16.5">
      <c r="D47" s="473"/>
      <c r="E47" s="474"/>
    </row>
  </sheetData>
  <sheetProtection selectLockedCells="1" selectUnlockedCells="1"/>
  <mergeCells count="24">
    <mergeCell ref="O5:O6"/>
    <mergeCell ref="Q5:Q6"/>
    <mergeCell ref="K5:K6"/>
    <mergeCell ref="L5:L6"/>
    <mergeCell ref="H3:S3"/>
    <mergeCell ref="H4:H6"/>
    <mergeCell ref="P4:P6"/>
    <mergeCell ref="Q4:S4"/>
    <mergeCell ref="F3:F6"/>
    <mergeCell ref="G3:G6"/>
    <mergeCell ref="I5:I6"/>
    <mergeCell ref="J5:J6"/>
    <mergeCell ref="M5:M6"/>
    <mergeCell ref="N5:N6"/>
    <mergeCell ref="A1:S1"/>
    <mergeCell ref="A2:D2"/>
    <mergeCell ref="L2:M2"/>
    <mergeCell ref="A3:A6"/>
    <mergeCell ref="B3:B6"/>
    <mergeCell ref="C3:C6"/>
    <mergeCell ref="D3:D6"/>
    <mergeCell ref="E3:E6"/>
    <mergeCell ref="R5:R6"/>
    <mergeCell ref="S5:S6"/>
  </mergeCells>
  <printOptions horizontalCentered="1"/>
  <pageMargins left="0.5902777777777778" right="0.5902777777777778" top="1.0090277777777779" bottom="0.7569444444444444" header="0.5902777777777778" footer="0.5902777777777778"/>
  <pageSetup horizontalDpi="300" verticalDpi="300" orientation="landscape" paperSize="9" scale="50" r:id="rId1"/>
  <headerFooter alignWithMargins="0">
    <oddHeader>&amp;R&amp;"Times New Roman,Normalny"&amp;16Załącznik Nr 14 do sprawozdania Burmistrza Barlinka z wykonania budżetu Gminy Barlinek za 2014 rok</oddHeader>
    <oddFooter>&amp;C&amp;"Times New Roman,Normalny"&amp;12Strona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R140"/>
  <sheetViews>
    <sheetView showGridLines="0" defaultGridColor="0" view="pageBreakPreview" zoomScale="80" zoomScaleNormal="72" zoomScaleSheetLayoutView="80" colorId="15" workbookViewId="0" topLeftCell="A1">
      <selection activeCell="I2" sqref="I2"/>
    </sheetView>
  </sheetViews>
  <sheetFormatPr defaultColWidth="9.00390625" defaultRowHeight="12.75"/>
  <cols>
    <col min="1" max="1" width="7.75390625" style="387" customWidth="1"/>
    <col min="2" max="2" width="11.00390625" style="387" customWidth="1"/>
    <col min="3" max="3" width="9.00390625" style="387" customWidth="1"/>
    <col min="4" max="4" width="54.625" style="387" customWidth="1"/>
    <col min="5" max="5" width="9.00390625" style="387" customWidth="1"/>
    <col min="6" max="6" width="15.625" style="387" customWidth="1"/>
    <col min="7" max="7" width="17.375" style="387" customWidth="1"/>
    <col min="8" max="8" width="16.75390625" style="387" customWidth="1"/>
    <col min="9" max="9" width="17.00390625" style="387" customWidth="1"/>
    <col min="10" max="10" width="16.00390625" style="387" customWidth="1"/>
    <col min="11" max="11" width="11.125" style="387" customWidth="1"/>
    <col min="12" max="12" width="12.625" style="387" customWidth="1"/>
    <col min="13" max="13" width="10.375" style="387" customWidth="1"/>
    <col min="14" max="253" width="9.00390625" style="387" customWidth="1"/>
  </cols>
  <sheetData>
    <row r="1" spans="1:252" s="475" customFormat="1" ht="30">
      <c r="A1" s="1279" t="s">
        <v>412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GX1" s="387"/>
      <c r="GY1" s="387"/>
      <c r="GZ1" s="387"/>
      <c r="HA1" s="387"/>
      <c r="HB1" s="387"/>
      <c r="HC1" s="387"/>
      <c r="HD1" s="387"/>
      <c r="HE1" s="387"/>
      <c r="HF1" s="387"/>
      <c r="HG1" s="387"/>
      <c r="HH1" s="387"/>
      <c r="HI1" s="387"/>
      <c r="HJ1" s="387"/>
      <c r="HK1" s="387"/>
      <c r="HL1" s="387"/>
      <c r="HM1" s="387"/>
      <c r="HN1" s="387"/>
      <c r="HO1" s="387"/>
      <c r="HP1" s="387"/>
      <c r="HQ1" s="387"/>
      <c r="HR1" s="387"/>
      <c r="HS1" s="387"/>
      <c r="HT1" s="387"/>
      <c r="HU1" s="387"/>
      <c r="HV1" s="387"/>
      <c r="HW1" s="387"/>
      <c r="HX1" s="387"/>
      <c r="HY1" s="387"/>
      <c r="HZ1" s="387"/>
      <c r="IA1" s="387"/>
      <c r="IB1" s="387"/>
      <c r="IC1" s="387"/>
      <c r="ID1" s="387"/>
      <c r="IE1" s="387"/>
      <c r="IF1" s="387"/>
      <c r="IG1" s="387"/>
      <c r="IH1" s="387"/>
      <c r="II1" s="387"/>
      <c r="IJ1" s="387"/>
      <c r="IK1" s="387"/>
      <c r="IL1" s="387"/>
      <c r="IM1" s="387"/>
      <c r="IN1" s="387"/>
      <c r="IO1" s="387"/>
      <c r="IP1" s="387"/>
      <c r="IQ1" s="387"/>
      <c r="IR1" s="387"/>
    </row>
    <row r="2" spans="1:252" s="475" customFormat="1" ht="22.5">
      <c r="A2" s="1289" t="s">
        <v>406</v>
      </c>
      <c r="B2" s="1289"/>
      <c r="C2" s="1289"/>
      <c r="D2" s="1289"/>
      <c r="E2" s="476"/>
      <c r="F2" s="477"/>
      <c r="G2" s="477"/>
      <c r="H2" s="477"/>
      <c r="I2" s="477"/>
      <c r="J2" s="477"/>
      <c r="K2" s="477"/>
      <c r="L2" s="477"/>
      <c r="M2" s="478"/>
      <c r="GX2" s="387"/>
      <c r="GY2" s="387"/>
      <c r="GZ2" s="387"/>
      <c r="HA2" s="387"/>
      <c r="HB2" s="387"/>
      <c r="HC2" s="387"/>
      <c r="HD2" s="387"/>
      <c r="HE2" s="387"/>
      <c r="HF2" s="387"/>
      <c r="HG2" s="387"/>
      <c r="HH2" s="387"/>
      <c r="HI2" s="387"/>
      <c r="HJ2" s="387"/>
      <c r="HK2" s="387"/>
      <c r="HL2" s="387"/>
      <c r="HM2" s="387"/>
      <c r="HN2" s="387"/>
      <c r="HO2" s="387"/>
      <c r="HP2" s="387"/>
      <c r="HQ2" s="387"/>
      <c r="HR2" s="387"/>
      <c r="HS2" s="387"/>
      <c r="HT2" s="387"/>
      <c r="HU2" s="387"/>
      <c r="HV2" s="387"/>
      <c r="HW2" s="387"/>
      <c r="HX2" s="387"/>
      <c r="HY2" s="387"/>
      <c r="HZ2" s="387"/>
      <c r="IA2" s="387"/>
      <c r="IB2" s="387"/>
      <c r="IC2" s="387"/>
      <c r="ID2" s="387"/>
      <c r="IE2" s="387"/>
      <c r="IF2" s="387"/>
      <c r="IG2" s="387"/>
      <c r="IH2" s="387"/>
      <c r="II2" s="387"/>
      <c r="IJ2" s="387"/>
      <c r="IK2" s="387"/>
      <c r="IL2" s="387"/>
      <c r="IM2" s="387"/>
      <c r="IN2" s="387"/>
      <c r="IO2" s="387"/>
      <c r="IP2" s="387"/>
      <c r="IQ2" s="387"/>
      <c r="IR2" s="387"/>
    </row>
    <row r="3" spans="1:252" s="349" customFormat="1" ht="13.5" customHeight="1">
      <c r="A3" s="1242" t="s">
        <v>6</v>
      </c>
      <c r="B3" s="1242" t="s">
        <v>7</v>
      </c>
      <c r="C3" s="1236" t="s">
        <v>8</v>
      </c>
      <c r="D3" s="1236" t="s">
        <v>230</v>
      </c>
      <c r="E3" s="1236" t="s">
        <v>10</v>
      </c>
      <c r="F3" s="1236" t="s">
        <v>1</v>
      </c>
      <c r="G3" s="1288" t="s">
        <v>231</v>
      </c>
      <c r="H3" s="1239" t="s">
        <v>3</v>
      </c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GX3" s="444"/>
      <c r="GY3" s="444"/>
      <c r="GZ3" s="444"/>
      <c r="HA3" s="444"/>
      <c r="HB3" s="444"/>
      <c r="HC3" s="444"/>
      <c r="HD3" s="444"/>
      <c r="HE3" s="444"/>
      <c r="HF3" s="444"/>
      <c r="HG3" s="444"/>
      <c r="HH3" s="444"/>
      <c r="HI3" s="444"/>
      <c r="HJ3" s="444"/>
      <c r="HK3" s="444"/>
      <c r="HL3" s="444"/>
      <c r="HM3" s="444"/>
      <c r="HN3" s="444"/>
      <c r="HO3" s="444"/>
      <c r="HP3" s="444"/>
      <c r="HQ3" s="444"/>
      <c r="HR3" s="444"/>
      <c r="HS3" s="444"/>
      <c r="HT3" s="444"/>
      <c r="HU3" s="444"/>
      <c r="HV3" s="444"/>
      <c r="HW3" s="444"/>
      <c r="HX3" s="444"/>
      <c r="HY3" s="444"/>
      <c r="HZ3" s="444"/>
      <c r="IA3" s="444"/>
      <c r="IB3" s="444"/>
      <c r="IC3" s="444"/>
      <c r="ID3" s="444"/>
      <c r="IE3" s="444"/>
      <c r="IF3" s="444"/>
      <c r="IG3" s="444"/>
      <c r="IH3" s="444"/>
      <c r="II3" s="444"/>
      <c r="IJ3" s="444"/>
      <c r="IK3" s="444"/>
      <c r="IL3" s="444"/>
      <c r="IM3" s="444"/>
      <c r="IN3" s="444"/>
      <c r="IO3" s="444"/>
      <c r="IP3" s="444"/>
      <c r="IQ3" s="444"/>
      <c r="IR3" s="444"/>
    </row>
    <row r="4" spans="1:252" s="349" customFormat="1" ht="13.5" customHeight="1">
      <c r="A4" s="1242"/>
      <c r="B4" s="1242"/>
      <c r="C4" s="1236"/>
      <c r="D4" s="1236"/>
      <c r="E4" s="1236"/>
      <c r="F4" s="1236"/>
      <c r="G4" s="1288"/>
      <c r="H4" s="1199" t="s">
        <v>413</v>
      </c>
      <c r="I4" s="204" t="s">
        <v>3</v>
      </c>
      <c r="J4" s="204"/>
      <c r="K4" s="204"/>
      <c r="L4" s="204"/>
      <c r="M4" s="204"/>
      <c r="N4" s="204"/>
      <c r="O4" s="173"/>
      <c r="P4" s="1237" t="s">
        <v>233</v>
      </c>
      <c r="Q4" s="1239" t="s">
        <v>3</v>
      </c>
      <c r="R4" s="1239"/>
      <c r="S4" s="1239"/>
      <c r="GX4" s="444"/>
      <c r="GY4" s="444"/>
      <c r="GZ4" s="444"/>
      <c r="HA4" s="444"/>
      <c r="HB4" s="444"/>
      <c r="HC4" s="444"/>
      <c r="HD4" s="444"/>
      <c r="HE4" s="444"/>
      <c r="HF4" s="444"/>
      <c r="HG4" s="444"/>
      <c r="HH4" s="444"/>
      <c r="HI4" s="444"/>
      <c r="HJ4" s="444"/>
      <c r="HK4" s="444"/>
      <c r="HL4" s="444"/>
      <c r="HM4" s="444"/>
      <c r="HN4" s="444"/>
      <c r="HO4" s="444"/>
      <c r="HP4" s="444"/>
      <c r="HQ4" s="444"/>
      <c r="HR4" s="444"/>
      <c r="HS4" s="444"/>
      <c r="HT4" s="444"/>
      <c r="HU4" s="444"/>
      <c r="HV4" s="444"/>
      <c r="HW4" s="444"/>
      <c r="HX4" s="444"/>
      <c r="HY4" s="444"/>
      <c r="HZ4" s="444"/>
      <c r="IA4" s="444"/>
      <c r="IB4" s="444"/>
      <c r="IC4" s="444"/>
      <c r="ID4" s="444"/>
      <c r="IE4" s="444"/>
      <c r="IF4" s="444"/>
      <c r="IG4" s="444"/>
      <c r="IH4" s="444"/>
      <c r="II4" s="444"/>
      <c r="IJ4" s="444"/>
      <c r="IK4" s="444"/>
      <c r="IL4" s="444"/>
      <c r="IM4" s="444"/>
      <c r="IN4" s="444"/>
      <c r="IO4" s="444"/>
      <c r="IP4" s="444"/>
      <c r="IQ4" s="444"/>
      <c r="IR4" s="444"/>
    </row>
    <row r="5" spans="1:252" s="349" customFormat="1" ht="27" customHeight="1">
      <c r="A5" s="1242"/>
      <c r="B5" s="1242"/>
      <c r="C5" s="1236"/>
      <c r="D5" s="1236"/>
      <c r="E5" s="1236"/>
      <c r="F5" s="1236"/>
      <c r="G5" s="1288"/>
      <c r="H5" s="1199"/>
      <c r="I5" s="1237" t="s">
        <v>382</v>
      </c>
      <c r="J5" s="1241" t="s">
        <v>241</v>
      </c>
      <c r="K5" s="1240" t="s">
        <v>234</v>
      </c>
      <c r="L5" s="1235" t="s">
        <v>235</v>
      </c>
      <c r="M5" s="1238" t="s">
        <v>11</v>
      </c>
      <c r="N5" s="1235" t="s">
        <v>236</v>
      </c>
      <c r="O5" s="1235" t="s">
        <v>237</v>
      </c>
      <c r="P5" s="1237"/>
      <c r="Q5" s="1237" t="s">
        <v>238</v>
      </c>
      <c r="R5" s="1238" t="s">
        <v>11</v>
      </c>
      <c r="S5" s="1235" t="s">
        <v>239</v>
      </c>
      <c r="GX5" s="444"/>
      <c r="GY5" s="444"/>
      <c r="GZ5" s="444"/>
      <c r="HA5" s="444"/>
      <c r="HB5" s="444"/>
      <c r="HC5" s="444"/>
      <c r="HD5" s="444"/>
      <c r="HE5" s="444"/>
      <c r="HF5" s="444"/>
      <c r="HG5" s="444"/>
      <c r="HH5" s="444"/>
      <c r="HI5" s="444"/>
      <c r="HJ5" s="444"/>
      <c r="HK5" s="444"/>
      <c r="HL5" s="444"/>
      <c r="HM5" s="444"/>
      <c r="HN5" s="444"/>
      <c r="HO5" s="444"/>
      <c r="HP5" s="444"/>
      <c r="HQ5" s="444"/>
      <c r="HR5" s="444"/>
      <c r="HS5" s="444"/>
      <c r="HT5" s="444"/>
      <c r="HU5" s="444"/>
      <c r="HV5" s="444"/>
      <c r="HW5" s="444"/>
      <c r="HX5" s="444"/>
      <c r="HY5" s="444"/>
      <c r="HZ5" s="444"/>
      <c r="IA5" s="444"/>
      <c r="IB5" s="444"/>
      <c r="IC5" s="444"/>
      <c r="ID5" s="444"/>
      <c r="IE5" s="444"/>
      <c r="IF5" s="444"/>
      <c r="IG5" s="444"/>
      <c r="IH5" s="444"/>
      <c r="II5" s="444"/>
      <c r="IJ5" s="444"/>
      <c r="IK5" s="444"/>
      <c r="IL5" s="444"/>
      <c r="IM5" s="444"/>
      <c r="IN5" s="444"/>
      <c r="IO5" s="444"/>
      <c r="IP5" s="444"/>
      <c r="IQ5" s="444"/>
      <c r="IR5" s="444"/>
    </row>
    <row r="6" spans="1:252" s="479" customFormat="1" ht="90" customHeight="1">
      <c r="A6" s="1242"/>
      <c r="B6" s="1242"/>
      <c r="C6" s="1236"/>
      <c r="D6" s="1236"/>
      <c r="E6" s="1236"/>
      <c r="F6" s="1236"/>
      <c r="G6" s="1288"/>
      <c r="H6" s="1199"/>
      <c r="I6" s="1237"/>
      <c r="J6" s="1241"/>
      <c r="K6" s="1240"/>
      <c r="L6" s="1235"/>
      <c r="M6" s="1238"/>
      <c r="N6" s="1235"/>
      <c r="O6" s="1235"/>
      <c r="P6" s="1237"/>
      <c r="Q6" s="1237"/>
      <c r="R6" s="1238"/>
      <c r="S6" s="1235"/>
      <c r="GX6" s="397"/>
      <c r="GY6" s="397"/>
      <c r="GZ6" s="397"/>
      <c r="HA6" s="397"/>
      <c r="HB6" s="397"/>
      <c r="HC6" s="397"/>
      <c r="HD6" s="397"/>
      <c r="HE6" s="397"/>
      <c r="HF6" s="397"/>
      <c r="HG6" s="397"/>
      <c r="HH6" s="397"/>
      <c r="HI6" s="397"/>
      <c r="HJ6" s="397"/>
      <c r="HK6" s="397"/>
      <c r="HL6" s="397"/>
      <c r="HM6" s="397"/>
      <c r="HN6" s="397"/>
      <c r="HO6" s="397"/>
      <c r="HP6" s="397"/>
      <c r="HQ6" s="397"/>
      <c r="HR6" s="397"/>
      <c r="HS6" s="397"/>
      <c r="HT6" s="397"/>
      <c r="HU6" s="397"/>
      <c r="HV6" s="397"/>
      <c r="HW6" s="397"/>
      <c r="HX6" s="397"/>
      <c r="HY6" s="397"/>
      <c r="HZ6" s="397"/>
      <c r="IA6" s="397"/>
      <c r="IB6" s="397"/>
      <c r="IC6" s="397"/>
      <c r="ID6" s="397"/>
      <c r="IE6" s="397"/>
      <c r="IF6" s="397"/>
      <c r="IG6" s="397"/>
      <c r="IH6" s="397"/>
      <c r="II6" s="397"/>
      <c r="IJ6" s="397"/>
      <c r="IK6" s="397"/>
      <c r="IL6" s="397"/>
      <c r="IM6" s="397"/>
      <c r="IN6" s="397"/>
      <c r="IO6" s="397"/>
      <c r="IP6" s="397"/>
      <c r="IQ6" s="397"/>
      <c r="IR6" s="397"/>
    </row>
    <row r="7" spans="1:252" s="475" customFormat="1" ht="15.75">
      <c r="A7" s="176" t="s">
        <v>12</v>
      </c>
      <c r="B7" s="176" t="s">
        <v>242</v>
      </c>
      <c r="C7" s="398">
        <v>3</v>
      </c>
      <c r="D7" s="169">
        <v>4</v>
      </c>
      <c r="E7" s="169">
        <v>5</v>
      </c>
      <c r="F7" s="398">
        <v>6</v>
      </c>
      <c r="G7" s="169">
        <v>7</v>
      </c>
      <c r="H7" s="172">
        <v>8</v>
      </c>
      <c r="I7" s="172">
        <v>9</v>
      </c>
      <c r="J7" s="399">
        <v>10</v>
      </c>
      <c r="K7" s="445">
        <v>11</v>
      </c>
      <c r="L7" s="446">
        <v>12</v>
      </c>
      <c r="M7" s="447">
        <v>13</v>
      </c>
      <c r="N7" s="233">
        <v>14</v>
      </c>
      <c r="O7" s="233">
        <v>15</v>
      </c>
      <c r="P7" s="172">
        <v>16</v>
      </c>
      <c r="Q7" s="172">
        <v>17</v>
      </c>
      <c r="R7" s="233">
        <v>18</v>
      </c>
      <c r="S7" s="233">
        <v>19</v>
      </c>
      <c r="GX7" s="387"/>
      <c r="GY7" s="387"/>
      <c r="GZ7" s="387"/>
      <c r="HA7" s="387"/>
      <c r="HB7" s="387"/>
      <c r="HC7" s="387"/>
      <c r="HD7" s="387"/>
      <c r="HE7" s="387"/>
      <c r="HF7" s="387"/>
      <c r="HG7" s="387"/>
      <c r="HH7" s="387"/>
      <c r="HI7" s="387"/>
      <c r="HJ7" s="387"/>
      <c r="HK7" s="387"/>
      <c r="HL7" s="387"/>
      <c r="HM7" s="387"/>
      <c r="HN7" s="387"/>
      <c r="HO7" s="387"/>
      <c r="HP7" s="387"/>
      <c r="HQ7" s="387"/>
      <c r="HR7" s="387"/>
      <c r="HS7" s="387"/>
      <c r="HT7" s="387"/>
      <c r="HU7" s="387"/>
      <c r="HV7" s="387"/>
      <c r="HW7" s="387"/>
      <c r="HX7" s="387"/>
      <c r="HY7" s="387"/>
      <c r="HZ7" s="387"/>
      <c r="IA7" s="387"/>
      <c r="IB7" s="387"/>
      <c r="IC7" s="387"/>
      <c r="ID7" s="387"/>
      <c r="IE7" s="387"/>
      <c r="IF7" s="387"/>
      <c r="IG7" s="387"/>
      <c r="IH7" s="387"/>
      <c r="II7" s="387"/>
      <c r="IJ7" s="387"/>
      <c r="IK7" s="387"/>
      <c r="IL7" s="387"/>
      <c r="IM7" s="387"/>
      <c r="IN7" s="387"/>
      <c r="IO7" s="387"/>
      <c r="IP7" s="387"/>
      <c r="IQ7" s="387"/>
      <c r="IR7" s="387"/>
    </row>
    <row r="8" spans="1:252" s="384" customFormat="1" ht="16.5">
      <c r="A8" s="402">
        <v>801</v>
      </c>
      <c r="B8" s="402"/>
      <c r="C8" s="402"/>
      <c r="D8" s="403" t="s">
        <v>130</v>
      </c>
      <c r="E8" s="404">
        <f aca="true" t="shared" si="0" ref="E8:E27">G8/F8*100</f>
        <v>99.9962332514475</v>
      </c>
      <c r="F8" s="480">
        <f aca="true" t="shared" si="1" ref="F8:S8">F9+F30+F36+F41</f>
        <v>2759940</v>
      </c>
      <c r="G8" s="480">
        <f t="shared" si="1"/>
        <v>2759836.0400000005</v>
      </c>
      <c r="H8" s="480">
        <f t="shared" si="1"/>
        <v>2759836.0400000005</v>
      </c>
      <c r="I8" s="480">
        <f t="shared" si="1"/>
        <v>2294187.3800000004</v>
      </c>
      <c r="J8" s="480">
        <f t="shared" si="1"/>
        <v>453142.42</v>
      </c>
      <c r="K8" s="480">
        <f t="shared" si="1"/>
        <v>0</v>
      </c>
      <c r="L8" s="480">
        <f t="shared" si="1"/>
        <v>12506.24</v>
      </c>
      <c r="M8" s="480">
        <f t="shared" si="1"/>
        <v>0</v>
      </c>
      <c r="N8" s="480">
        <f t="shared" si="1"/>
        <v>0</v>
      </c>
      <c r="O8" s="480">
        <f t="shared" si="1"/>
        <v>0</v>
      </c>
      <c r="P8" s="480">
        <f t="shared" si="1"/>
        <v>0</v>
      </c>
      <c r="Q8" s="480">
        <f t="shared" si="1"/>
        <v>0</v>
      </c>
      <c r="R8" s="480">
        <f t="shared" si="1"/>
        <v>0</v>
      </c>
      <c r="S8" s="480">
        <f t="shared" si="1"/>
        <v>0</v>
      </c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</row>
    <row r="9" spans="1:252" s="485" customFormat="1" ht="16.5">
      <c r="A9" s="408"/>
      <c r="B9" s="336">
        <v>80110</v>
      </c>
      <c r="C9" s="408"/>
      <c r="D9" s="409" t="s">
        <v>150</v>
      </c>
      <c r="E9" s="481">
        <f t="shared" si="0"/>
        <v>99.99638193815159</v>
      </c>
      <c r="F9" s="482">
        <f aca="true" t="shared" si="2" ref="F9:M9">SUM(F10:F29)</f>
        <v>2712502</v>
      </c>
      <c r="G9" s="482">
        <f t="shared" si="2"/>
        <v>2712403.8600000003</v>
      </c>
      <c r="H9" s="482">
        <f t="shared" si="2"/>
        <v>2712403.8600000003</v>
      </c>
      <c r="I9" s="482">
        <f t="shared" si="2"/>
        <v>2294187.3800000004</v>
      </c>
      <c r="J9" s="482">
        <f t="shared" si="2"/>
        <v>405710.24</v>
      </c>
      <c r="K9" s="482">
        <f t="shared" si="2"/>
        <v>0</v>
      </c>
      <c r="L9" s="482">
        <f t="shared" si="2"/>
        <v>12506.24</v>
      </c>
      <c r="M9" s="482">
        <f t="shared" si="2"/>
        <v>0</v>
      </c>
      <c r="N9" s="483"/>
      <c r="O9" s="483"/>
      <c r="P9" s="483"/>
      <c r="Q9" s="483"/>
      <c r="R9" s="483"/>
      <c r="S9" s="484"/>
      <c r="GX9" s="414"/>
      <c r="GY9" s="414"/>
      <c r="GZ9" s="414"/>
      <c r="HA9" s="414"/>
      <c r="HB9" s="414"/>
      <c r="HC9" s="414"/>
      <c r="HD9" s="414"/>
      <c r="HE9" s="414"/>
      <c r="HF9" s="414"/>
      <c r="HG9" s="414"/>
      <c r="HH9" s="414"/>
      <c r="HI9" s="414"/>
      <c r="HJ9" s="414"/>
      <c r="HK9" s="414"/>
      <c r="HL9" s="414"/>
      <c r="HM9" s="414"/>
      <c r="HN9" s="414"/>
      <c r="HO9" s="414"/>
      <c r="HP9" s="414"/>
      <c r="HQ9" s="414"/>
      <c r="HR9" s="414"/>
      <c r="HS9" s="414"/>
      <c r="HT9" s="414"/>
      <c r="HU9" s="414"/>
      <c r="HV9" s="414"/>
      <c r="HW9" s="414"/>
      <c r="HX9" s="414"/>
      <c r="HY9" s="414"/>
      <c r="HZ9" s="414"/>
      <c r="IA9" s="414"/>
      <c r="IB9" s="414"/>
      <c r="IC9" s="414"/>
      <c r="ID9" s="414"/>
      <c r="IE9" s="414"/>
      <c r="IF9" s="414"/>
      <c r="IG9" s="414"/>
      <c r="IH9" s="414"/>
      <c r="II9" s="414"/>
      <c r="IJ9" s="414"/>
      <c r="IK9" s="414"/>
      <c r="IL9" s="414"/>
      <c r="IM9" s="414"/>
      <c r="IN9" s="414"/>
      <c r="IO9" s="414"/>
      <c r="IP9" s="414"/>
      <c r="IQ9" s="414"/>
      <c r="IR9" s="414"/>
    </row>
    <row r="10" spans="1:252" s="384" customFormat="1" ht="16.5">
      <c r="A10" s="486"/>
      <c r="B10" s="486"/>
      <c r="C10" s="487">
        <v>3020</v>
      </c>
      <c r="D10" s="488" t="s">
        <v>414</v>
      </c>
      <c r="E10" s="489">
        <f t="shared" si="0"/>
        <v>99.98763624532292</v>
      </c>
      <c r="F10" s="490">
        <v>6147</v>
      </c>
      <c r="G10" s="297">
        <v>6146.24</v>
      </c>
      <c r="H10" s="298">
        <v>6146.24</v>
      </c>
      <c r="I10" s="491"/>
      <c r="J10" s="491"/>
      <c r="K10" s="297">
        <v>0</v>
      </c>
      <c r="L10" s="492">
        <v>6146.24</v>
      </c>
      <c r="M10" s="491"/>
      <c r="N10" s="365"/>
      <c r="O10" s="365"/>
      <c r="P10" s="365"/>
      <c r="Q10" s="365"/>
      <c r="R10" s="365"/>
      <c r="S10" s="366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</row>
    <row r="11" spans="1:252" s="384" customFormat="1" ht="16.5">
      <c r="A11" s="486"/>
      <c r="B11" s="486"/>
      <c r="C11" s="487">
        <v>3240</v>
      </c>
      <c r="D11" s="488" t="s">
        <v>324</v>
      </c>
      <c r="E11" s="489">
        <f t="shared" si="0"/>
        <v>100</v>
      </c>
      <c r="F11" s="490">
        <v>6360</v>
      </c>
      <c r="G11" s="297">
        <v>6360</v>
      </c>
      <c r="H11" s="298">
        <v>6360</v>
      </c>
      <c r="I11" s="491"/>
      <c r="J11" s="297">
        <v>0</v>
      </c>
      <c r="K11" s="297"/>
      <c r="L11" s="492">
        <v>6360</v>
      </c>
      <c r="M11" s="491"/>
      <c r="N11" s="365"/>
      <c r="O11" s="365"/>
      <c r="P11" s="365"/>
      <c r="Q11" s="365"/>
      <c r="R11" s="365"/>
      <c r="S11" s="366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</row>
    <row r="12" spans="1:252" s="384" customFormat="1" ht="16.5">
      <c r="A12" s="486"/>
      <c r="B12" s="486"/>
      <c r="C12" s="487">
        <v>4010</v>
      </c>
      <c r="D12" s="488" t="s">
        <v>325</v>
      </c>
      <c r="E12" s="489">
        <f t="shared" si="0"/>
        <v>99.99606892333527</v>
      </c>
      <c r="F12" s="490">
        <v>1772288</v>
      </c>
      <c r="G12" s="297">
        <f aca="true" t="shared" si="3" ref="G12:G29">H12+P12</f>
        <v>1772218.33</v>
      </c>
      <c r="H12" s="298">
        <f aca="true" t="shared" si="4" ref="H12:H29">SUM(I12:O12)</f>
        <v>1772218.33</v>
      </c>
      <c r="I12" s="297">
        <v>1772218.33</v>
      </c>
      <c r="J12" s="490"/>
      <c r="K12" s="493"/>
      <c r="L12" s="493"/>
      <c r="M12" s="490"/>
      <c r="N12" s="365"/>
      <c r="O12" s="365"/>
      <c r="P12" s="365"/>
      <c r="Q12" s="365"/>
      <c r="R12" s="365"/>
      <c r="S12" s="366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</row>
    <row r="13" spans="1:252" s="384" customFormat="1" ht="16.5">
      <c r="A13" s="486"/>
      <c r="B13" s="486"/>
      <c r="C13" s="487">
        <v>4040</v>
      </c>
      <c r="D13" s="488" t="s">
        <v>337</v>
      </c>
      <c r="E13" s="489">
        <f t="shared" si="0"/>
        <v>99.99934828578361</v>
      </c>
      <c r="F13" s="490">
        <v>144235</v>
      </c>
      <c r="G13" s="297">
        <f t="shared" si="3"/>
        <v>144234.06</v>
      </c>
      <c r="H13" s="298">
        <f t="shared" si="4"/>
        <v>144234.06</v>
      </c>
      <c r="I13" s="297">
        <v>144234.06</v>
      </c>
      <c r="J13" s="490"/>
      <c r="K13" s="493"/>
      <c r="L13" s="493"/>
      <c r="M13" s="490"/>
      <c r="N13" s="365"/>
      <c r="O13" s="365"/>
      <c r="P13" s="365"/>
      <c r="Q13" s="365"/>
      <c r="R13" s="365"/>
      <c r="S13" s="366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</row>
    <row r="14" spans="1:252" s="384" customFormat="1" ht="16.5">
      <c r="A14" s="486"/>
      <c r="B14" s="486"/>
      <c r="C14" s="487">
        <v>4110</v>
      </c>
      <c r="D14" s="488" t="s">
        <v>338</v>
      </c>
      <c r="E14" s="489">
        <f t="shared" si="0"/>
        <v>99.9959988958193</v>
      </c>
      <c r="F14" s="490">
        <v>322411</v>
      </c>
      <c r="G14" s="297">
        <f t="shared" si="3"/>
        <v>322398.1</v>
      </c>
      <c r="H14" s="298">
        <f t="shared" si="4"/>
        <v>322398.1</v>
      </c>
      <c r="I14" s="297">
        <v>322398.1</v>
      </c>
      <c r="J14" s="490"/>
      <c r="K14" s="493"/>
      <c r="L14" s="493"/>
      <c r="M14" s="490"/>
      <c r="N14" s="365"/>
      <c r="O14" s="365"/>
      <c r="P14" s="365"/>
      <c r="Q14" s="365"/>
      <c r="R14" s="365"/>
      <c r="S14" s="366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</row>
    <row r="15" spans="1:252" s="384" customFormat="1" ht="16.5">
      <c r="A15" s="486"/>
      <c r="B15" s="486"/>
      <c r="C15" s="487">
        <v>4120</v>
      </c>
      <c r="D15" s="488" t="s">
        <v>339</v>
      </c>
      <c r="E15" s="489">
        <f t="shared" si="0"/>
        <v>99.98549210495072</v>
      </c>
      <c r="F15" s="490">
        <v>42115</v>
      </c>
      <c r="G15" s="297">
        <f t="shared" si="3"/>
        <v>42108.89</v>
      </c>
      <c r="H15" s="298">
        <f t="shared" si="4"/>
        <v>42108.89</v>
      </c>
      <c r="I15" s="297">
        <v>42108.89</v>
      </c>
      <c r="J15" s="490"/>
      <c r="K15" s="493"/>
      <c r="L15" s="493"/>
      <c r="M15" s="490"/>
      <c r="N15" s="365"/>
      <c r="O15" s="365"/>
      <c r="P15" s="365"/>
      <c r="Q15" s="365"/>
      <c r="R15" s="365"/>
      <c r="S15" s="366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</row>
    <row r="16" spans="1:252" s="384" customFormat="1" ht="16.5">
      <c r="A16" s="486"/>
      <c r="B16" s="486"/>
      <c r="C16" s="487">
        <v>4170</v>
      </c>
      <c r="D16" s="488" t="s">
        <v>263</v>
      </c>
      <c r="E16" s="489">
        <f t="shared" si="0"/>
        <v>100</v>
      </c>
      <c r="F16" s="490">
        <v>13228</v>
      </c>
      <c r="G16" s="297">
        <f t="shared" si="3"/>
        <v>13228</v>
      </c>
      <c r="H16" s="298">
        <f t="shared" si="4"/>
        <v>13228</v>
      </c>
      <c r="I16" s="490">
        <v>13228</v>
      </c>
      <c r="J16" s="490"/>
      <c r="K16" s="493"/>
      <c r="L16" s="493"/>
      <c r="M16" s="490"/>
      <c r="N16" s="365"/>
      <c r="O16" s="365"/>
      <c r="P16" s="365"/>
      <c r="Q16" s="365"/>
      <c r="R16" s="365"/>
      <c r="S16" s="366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</row>
    <row r="17" spans="1:252" s="384" customFormat="1" ht="16.5">
      <c r="A17" s="486"/>
      <c r="B17" s="486"/>
      <c r="C17" s="487">
        <v>4210</v>
      </c>
      <c r="D17" s="488" t="s">
        <v>270</v>
      </c>
      <c r="E17" s="489">
        <f t="shared" si="0"/>
        <v>99.95981443547416</v>
      </c>
      <c r="F17" s="490">
        <v>16598</v>
      </c>
      <c r="G17" s="297">
        <f t="shared" si="3"/>
        <v>16591.33</v>
      </c>
      <c r="H17" s="298">
        <f t="shared" si="4"/>
        <v>16591.33</v>
      </c>
      <c r="I17" s="490"/>
      <c r="J17" s="490">
        <v>16591.33</v>
      </c>
      <c r="K17" s="493"/>
      <c r="L17" s="493"/>
      <c r="M17" s="490"/>
      <c r="N17" s="365"/>
      <c r="O17" s="365"/>
      <c r="P17" s="365"/>
      <c r="Q17" s="365"/>
      <c r="R17" s="365"/>
      <c r="S17" s="366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</row>
    <row r="18" spans="1:252" s="384" customFormat="1" ht="16.5">
      <c r="A18" s="486"/>
      <c r="B18" s="486"/>
      <c r="C18" s="487">
        <v>4240</v>
      </c>
      <c r="D18" s="488" t="s">
        <v>332</v>
      </c>
      <c r="E18" s="489">
        <f t="shared" si="0"/>
        <v>100</v>
      </c>
      <c r="F18" s="490">
        <v>1000</v>
      </c>
      <c r="G18" s="297">
        <f t="shared" si="3"/>
        <v>1000</v>
      </c>
      <c r="H18" s="298">
        <f t="shared" si="4"/>
        <v>1000</v>
      </c>
      <c r="I18" s="490"/>
      <c r="J18" s="490">
        <v>1000</v>
      </c>
      <c r="K18" s="493"/>
      <c r="L18" s="493"/>
      <c r="M18" s="490"/>
      <c r="N18" s="365"/>
      <c r="O18" s="365"/>
      <c r="P18" s="365"/>
      <c r="Q18" s="365"/>
      <c r="R18" s="365"/>
      <c r="S18" s="366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</row>
    <row r="19" spans="1:252" s="384" customFormat="1" ht="16.5">
      <c r="A19" s="486"/>
      <c r="B19" s="486"/>
      <c r="C19" s="487">
        <v>4260</v>
      </c>
      <c r="D19" s="488" t="s">
        <v>267</v>
      </c>
      <c r="E19" s="489">
        <f t="shared" si="0"/>
        <v>100</v>
      </c>
      <c r="F19" s="490">
        <v>110305</v>
      </c>
      <c r="G19" s="297">
        <f t="shared" si="3"/>
        <v>110305</v>
      </c>
      <c r="H19" s="298">
        <f t="shared" si="4"/>
        <v>110305</v>
      </c>
      <c r="I19" s="490"/>
      <c r="J19" s="297">
        <v>110305</v>
      </c>
      <c r="K19" s="493"/>
      <c r="L19" s="493"/>
      <c r="M19" s="490"/>
      <c r="N19" s="365"/>
      <c r="O19" s="365"/>
      <c r="P19" s="365"/>
      <c r="Q19" s="365"/>
      <c r="R19" s="365"/>
      <c r="S19" s="366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</row>
    <row r="20" spans="1:252" s="384" customFormat="1" ht="16.5">
      <c r="A20" s="486"/>
      <c r="B20" s="486"/>
      <c r="C20" s="487">
        <v>4270</v>
      </c>
      <c r="D20" s="488" t="s">
        <v>294</v>
      </c>
      <c r="E20" s="489">
        <v>0</v>
      </c>
      <c r="F20" s="490">
        <v>0</v>
      </c>
      <c r="G20" s="297">
        <f t="shared" si="3"/>
        <v>0</v>
      </c>
      <c r="H20" s="298">
        <f t="shared" si="4"/>
        <v>0</v>
      </c>
      <c r="I20" s="494"/>
      <c r="J20" s="490">
        <v>0</v>
      </c>
      <c r="K20" s="495"/>
      <c r="L20" s="495"/>
      <c r="M20" s="494"/>
      <c r="N20" s="365"/>
      <c r="O20" s="365"/>
      <c r="P20" s="365"/>
      <c r="Q20" s="365"/>
      <c r="R20" s="365"/>
      <c r="S20" s="366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</row>
    <row r="21" spans="1:252" s="384" customFormat="1" ht="16.5">
      <c r="A21" s="486"/>
      <c r="B21" s="486"/>
      <c r="C21" s="487">
        <v>4280</v>
      </c>
      <c r="D21" s="488" t="s">
        <v>340</v>
      </c>
      <c r="E21" s="489">
        <f t="shared" si="0"/>
        <v>100</v>
      </c>
      <c r="F21" s="490">
        <v>1350</v>
      </c>
      <c r="G21" s="297">
        <f t="shared" si="3"/>
        <v>1350</v>
      </c>
      <c r="H21" s="298">
        <f t="shared" si="4"/>
        <v>1350</v>
      </c>
      <c r="I21" s="490"/>
      <c r="J21" s="490">
        <v>1350</v>
      </c>
      <c r="K21" s="493"/>
      <c r="L21" s="493"/>
      <c r="M21" s="490"/>
      <c r="N21" s="365"/>
      <c r="O21" s="365"/>
      <c r="P21" s="365"/>
      <c r="Q21" s="365"/>
      <c r="R21" s="365"/>
      <c r="S21" s="366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</row>
    <row r="22" spans="1:252" s="384" customFormat="1" ht="16.5">
      <c r="A22" s="486"/>
      <c r="B22" s="486"/>
      <c r="C22" s="487">
        <v>4300</v>
      </c>
      <c r="D22" s="488" t="s">
        <v>264</v>
      </c>
      <c r="E22" s="489">
        <f t="shared" si="0"/>
        <v>99.99995985732146</v>
      </c>
      <c r="F22" s="490">
        <v>174378</v>
      </c>
      <c r="G22" s="297">
        <f t="shared" si="3"/>
        <v>174377.93</v>
      </c>
      <c r="H22" s="298">
        <f t="shared" si="4"/>
        <v>174377.93</v>
      </c>
      <c r="I22" s="494"/>
      <c r="J22" s="297">
        <v>174377.93</v>
      </c>
      <c r="K22" s="495"/>
      <c r="L22" s="495"/>
      <c r="M22" s="494"/>
      <c r="N22" s="365"/>
      <c r="O22" s="365"/>
      <c r="P22" s="365"/>
      <c r="Q22" s="365"/>
      <c r="R22" s="365"/>
      <c r="S22" s="366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</row>
    <row r="23" spans="1:252" s="384" customFormat="1" ht="16.5">
      <c r="A23" s="486"/>
      <c r="B23" s="486"/>
      <c r="C23" s="487">
        <v>4350</v>
      </c>
      <c r="D23" s="488" t="s">
        <v>341</v>
      </c>
      <c r="E23" s="489">
        <f t="shared" si="0"/>
        <v>100</v>
      </c>
      <c r="F23" s="490">
        <v>400</v>
      </c>
      <c r="G23" s="297">
        <f t="shared" si="3"/>
        <v>400</v>
      </c>
      <c r="H23" s="298">
        <f t="shared" si="4"/>
        <v>400</v>
      </c>
      <c r="I23" s="490"/>
      <c r="J23" s="490">
        <v>400</v>
      </c>
      <c r="K23" s="493"/>
      <c r="L23" s="493"/>
      <c r="M23" s="490"/>
      <c r="N23" s="365"/>
      <c r="O23" s="365"/>
      <c r="P23" s="365"/>
      <c r="Q23" s="365"/>
      <c r="R23" s="365"/>
      <c r="S23" s="366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</row>
    <row r="24" spans="1:252" s="384" customFormat="1" ht="44.25" customHeight="1">
      <c r="A24" s="486"/>
      <c r="B24" s="486"/>
      <c r="C24" s="487">
        <v>4370</v>
      </c>
      <c r="D24" s="312" t="s">
        <v>299</v>
      </c>
      <c r="E24" s="489">
        <f t="shared" si="0"/>
        <v>99.96109510086455</v>
      </c>
      <c r="F24" s="490">
        <v>2082</v>
      </c>
      <c r="G24" s="297">
        <f t="shared" si="3"/>
        <v>2081.19</v>
      </c>
      <c r="H24" s="298">
        <f t="shared" si="4"/>
        <v>2081.19</v>
      </c>
      <c r="I24" s="490"/>
      <c r="J24" s="490">
        <v>2081.19</v>
      </c>
      <c r="K24" s="493"/>
      <c r="L24" s="493"/>
      <c r="M24" s="490"/>
      <c r="N24" s="365"/>
      <c r="O24" s="365"/>
      <c r="P24" s="365"/>
      <c r="Q24" s="365"/>
      <c r="R24" s="365"/>
      <c r="S24" s="366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</row>
    <row r="25" spans="1:252" s="384" customFormat="1" ht="16.5">
      <c r="A25" s="486"/>
      <c r="B25" s="486"/>
      <c r="C25" s="487">
        <v>4410</v>
      </c>
      <c r="D25" s="488" t="s">
        <v>342</v>
      </c>
      <c r="E25" s="489">
        <f t="shared" si="0"/>
        <v>99.96276595744679</v>
      </c>
      <c r="F25" s="490">
        <v>564</v>
      </c>
      <c r="G25" s="297">
        <f t="shared" si="3"/>
        <v>563.79</v>
      </c>
      <c r="H25" s="298">
        <f t="shared" si="4"/>
        <v>563.79</v>
      </c>
      <c r="I25" s="490"/>
      <c r="J25" s="490">
        <v>563.79</v>
      </c>
      <c r="K25" s="493"/>
      <c r="L25" s="493"/>
      <c r="M25" s="490"/>
      <c r="N25" s="365"/>
      <c r="O25" s="365"/>
      <c r="P25" s="365"/>
      <c r="Q25" s="365"/>
      <c r="R25" s="365"/>
      <c r="S25" s="366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</row>
    <row r="26" spans="1:252" s="384" customFormat="1" ht="16.5">
      <c r="A26" s="486"/>
      <c r="B26" s="486"/>
      <c r="C26" s="487">
        <v>4430</v>
      </c>
      <c r="D26" s="488" t="s">
        <v>265</v>
      </c>
      <c r="E26" s="489">
        <f t="shared" si="0"/>
        <v>100</v>
      </c>
      <c r="F26" s="490">
        <v>2569</v>
      </c>
      <c r="G26" s="297">
        <f t="shared" si="3"/>
        <v>2569</v>
      </c>
      <c r="H26" s="298">
        <f t="shared" si="4"/>
        <v>2569</v>
      </c>
      <c r="I26" s="490"/>
      <c r="J26" s="490">
        <v>2569</v>
      </c>
      <c r="K26" s="493"/>
      <c r="L26" s="493"/>
      <c r="M26" s="490"/>
      <c r="N26" s="365"/>
      <c r="O26" s="365"/>
      <c r="P26" s="365"/>
      <c r="Q26" s="365"/>
      <c r="R26" s="365"/>
      <c r="S26" s="366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</row>
    <row r="27" spans="1:252" s="384" customFormat="1" ht="16.5">
      <c r="A27" s="486"/>
      <c r="B27" s="486"/>
      <c r="C27" s="487">
        <v>4440</v>
      </c>
      <c r="D27" s="488" t="s">
        <v>343</v>
      </c>
      <c r="E27" s="489">
        <f t="shared" si="0"/>
        <v>100</v>
      </c>
      <c r="F27" s="490">
        <v>96472</v>
      </c>
      <c r="G27" s="297">
        <f t="shared" si="3"/>
        <v>96472</v>
      </c>
      <c r="H27" s="298">
        <f t="shared" si="4"/>
        <v>96472</v>
      </c>
      <c r="I27" s="490"/>
      <c r="J27" s="490">
        <v>96472</v>
      </c>
      <c r="K27" s="493"/>
      <c r="L27" s="493"/>
      <c r="M27" s="490"/>
      <c r="N27" s="365"/>
      <c r="O27" s="365"/>
      <c r="P27" s="365"/>
      <c r="Q27" s="365"/>
      <c r="R27" s="365"/>
      <c r="S27" s="366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</row>
    <row r="28" spans="1:252" s="384" customFormat="1" ht="16.5">
      <c r="A28" s="486"/>
      <c r="B28" s="486"/>
      <c r="C28" s="306">
        <v>4480</v>
      </c>
      <c r="D28" s="469" t="s">
        <v>81</v>
      </c>
      <c r="E28" s="489">
        <v>0</v>
      </c>
      <c r="F28" s="299">
        <v>0</v>
      </c>
      <c r="G28" s="297">
        <f t="shared" si="3"/>
        <v>0</v>
      </c>
      <c r="H28" s="298">
        <f t="shared" si="4"/>
        <v>0</v>
      </c>
      <c r="I28" s="299"/>
      <c r="J28" s="297">
        <v>0</v>
      </c>
      <c r="K28" s="493"/>
      <c r="L28" s="493"/>
      <c r="M28" s="490"/>
      <c r="N28" s="365"/>
      <c r="O28" s="365"/>
      <c r="P28" s="365"/>
      <c r="Q28" s="365"/>
      <c r="R28" s="365"/>
      <c r="S28" s="366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</row>
    <row r="29" spans="1:252" s="384" customFormat="1" ht="31.5">
      <c r="A29" s="486"/>
      <c r="B29" s="486"/>
      <c r="C29" s="487">
        <v>4700</v>
      </c>
      <c r="D29" s="488" t="s">
        <v>344</v>
      </c>
      <c r="E29" s="489">
        <v>0</v>
      </c>
      <c r="F29" s="490">
        <v>0</v>
      </c>
      <c r="G29" s="297">
        <f t="shared" si="3"/>
        <v>0</v>
      </c>
      <c r="H29" s="298">
        <f t="shared" si="4"/>
        <v>0</v>
      </c>
      <c r="I29" s="490"/>
      <c r="J29" s="490">
        <v>0</v>
      </c>
      <c r="K29" s="493"/>
      <c r="L29" s="493"/>
      <c r="M29" s="490"/>
      <c r="N29" s="365"/>
      <c r="O29" s="365"/>
      <c r="P29" s="365"/>
      <c r="Q29" s="365"/>
      <c r="R29" s="365"/>
      <c r="S29" s="366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</row>
    <row r="30" spans="1:252" s="384" customFormat="1" ht="16.5">
      <c r="A30" s="426"/>
      <c r="B30" s="427">
        <v>80146</v>
      </c>
      <c r="C30" s="427"/>
      <c r="D30" s="428" t="s">
        <v>348</v>
      </c>
      <c r="E30" s="496">
        <f>G30/F30*100</f>
        <v>99.5842857142857</v>
      </c>
      <c r="F30" s="314">
        <f aca="true" t="shared" si="5" ref="F30:M30">SUM(F31:F35)</f>
        <v>1400</v>
      </c>
      <c r="G30" s="314">
        <f t="shared" si="5"/>
        <v>1394.1799999999998</v>
      </c>
      <c r="H30" s="314">
        <f t="shared" si="5"/>
        <v>1394.1799999999998</v>
      </c>
      <c r="I30" s="314">
        <f t="shared" si="5"/>
        <v>0</v>
      </c>
      <c r="J30" s="314">
        <f t="shared" si="5"/>
        <v>1394.1799999999998</v>
      </c>
      <c r="K30" s="314">
        <f t="shared" si="5"/>
        <v>0</v>
      </c>
      <c r="L30" s="314">
        <f t="shared" si="5"/>
        <v>0</v>
      </c>
      <c r="M30" s="314">
        <f t="shared" si="5"/>
        <v>0</v>
      </c>
      <c r="N30" s="365"/>
      <c r="O30" s="365"/>
      <c r="P30" s="365"/>
      <c r="Q30" s="365"/>
      <c r="R30" s="365"/>
      <c r="S30" s="366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</row>
    <row r="31" spans="1:252" s="384" customFormat="1" ht="16.5">
      <c r="A31" s="486"/>
      <c r="B31" s="486"/>
      <c r="C31" s="313">
        <v>4210</v>
      </c>
      <c r="D31" s="307" t="s">
        <v>349</v>
      </c>
      <c r="E31" s="489">
        <v>0</v>
      </c>
      <c r="F31" s="490">
        <v>0</v>
      </c>
      <c r="G31" s="297">
        <f>H31+P31</f>
        <v>0</v>
      </c>
      <c r="H31" s="298">
        <f>SUM(I31:O31)</f>
        <v>0</v>
      </c>
      <c r="I31" s="494"/>
      <c r="J31" s="490">
        <v>0</v>
      </c>
      <c r="K31" s="495"/>
      <c r="L31" s="495"/>
      <c r="M31" s="494"/>
      <c r="N31" s="365"/>
      <c r="O31" s="365"/>
      <c r="P31" s="365"/>
      <c r="Q31" s="365"/>
      <c r="R31" s="365"/>
      <c r="S31" s="366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</row>
    <row r="32" spans="1:252" s="384" customFormat="1" ht="16.5">
      <c r="A32" s="486"/>
      <c r="B32" s="486"/>
      <c r="C32" s="468">
        <v>4240</v>
      </c>
      <c r="D32" s="312" t="s">
        <v>332</v>
      </c>
      <c r="E32" s="489">
        <v>0</v>
      </c>
      <c r="F32" s="490">
        <v>0</v>
      </c>
      <c r="G32" s="297">
        <f>H32+P32</f>
        <v>0</v>
      </c>
      <c r="H32" s="298">
        <f>SUM(I32:O32)</f>
        <v>0</v>
      </c>
      <c r="I32" s="494"/>
      <c r="J32" s="490">
        <v>0</v>
      </c>
      <c r="K32" s="495"/>
      <c r="L32" s="495"/>
      <c r="M32" s="494"/>
      <c r="N32" s="365"/>
      <c r="O32" s="365"/>
      <c r="P32" s="365"/>
      <c r="Q32" s="365"/>
      <c r="R32" s="365"/>
      <c r="S32" s="366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</row>
    <row r="33" spans="1:252" s="384" customFormat="1" ht="16.5">
      <c r="A33" s="486"/>
      <c r="B33" s="486"/>
      <c r="C33" s="293">
        <v>4300</v>
      </c>
      <c r="D33" s="294" t="s">
        <v>264</v>
      </c>
      <c r="E33" s="489">
        <f aca="true" t="shared" si="6" ref="E33:E45">G33/F33*100</f>
        <v>100</v>
      </c>
      <c r="F33" s="490">
        <v>500</v>
      </c>
      <c r="G33" s="297">
        <f>H33+P33</f>
        <v>500</v>
      </c>
      <c r="H33" s="298">
        <f>SUM(I33:O33)</f>
        <v>500</v>
      </c>
      <c r="I33" s="494"/>
      <c r="J33" s="490">
        <v>500</v>
      </c>
      <c r="K33" s="495"/>
      <c r="L33" s="495"/>
      <c r="M33" s="494"/>
      <c r="N33" s="365"/>
      <c r="O33" s="365"/>
      <c r="P33" s="365"/>
      <c r="Q33" s="365"/>
      <c r="R33" s="365"/>
      <c r="S33" s="366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</row>
    <row r="34" spans="1:252" s="384" customFormat="1" ht="16.5">
      <c r="A34" s="486"/>
      <c r="B34" s="486"/>
      <c r="C34" s="293">
        <v>4410</v>
      </c>
      <c r="D34" s="294" t="s">
        <v>342</v>
      </c>
      <c r="E34" s="489">
        <f t="shared" si="6"/>
        <v>99.10461538461539</v>
      </c>
      <c r="F34" s="490">
        <v>650</v>
      </c>
      <c r="G34" s="297">
        <v>644.18</v>
      </c>
      <c r="H34" s="298">
        <v>644.18</v>
      </c>
      <c r="I34" s="494"/>
      <c r="J34" s="490">
        <v>644.18</v>
      </c>
      <c r="K34" s="495"/>
      <c r="L34" s="495"/>
      <c r="M34" s="494"/>
      <c r="N34" s="365"/>
      <c r="O34" s="365"/>
      <c r="P34" s="365"/>
      <c r="Q34" s="365"/>
      <c r="R34" s="365"/>
      <c r="S34" s="366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</row>
    <row r="35" spans="1:252" s="384" customFormat="1" ht="31.5">
      <c r="A35" s="486"/>
      <c r="B35" s="486"/>
      <c r="C35" s="293">
        <v>4700</v>
      </c>
      <c r="D35" s="294" t="s">
        <v>344</v>
      </c>
      <c r="E35" s="489">
        <f t="shared" si="6"/>
        <v>100</v>
      </c>
      <c r="F35" s="490">
        <v>250</v>
      </c>
      <c r="G35" s="297">
        <f>H35+P35</f>
        <v>250</v>
      </c>
      <c r="H35" s="298">
        <f>SUM(I35:O35)</f>
        <v>250</v>
      </c>
      <c r="I35" s="490"/>
      <c r="J35" s="490">
        <v>250</v>
      </c>
      <c r="K35" s="493"/>
      <c r="L35" s="493"/>
      <c r="M35" s="490"/>
      <c r="N35" s="365"/>
      <c r="O35" s="365"/>
      <c r="P35" s="365"/>
      <c r="Q35" s="365"/>
      <c r="R35" s="365"/>
      <c r="S35" s="366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</row>
    <row r="36" spans="1:252" s="384" customFormat="1" ht="16.5">
      <c r="A36" s="428"/>
      <c r="B36" s="453">
        <v>80148</v>
      </c>
      <c r="C36" s="454"/>
      <c r="D36" s="455" t="s">
        <v>153</v>
      </c>
      <c r="E36" s="496">
        <f t="shared" si="6"/>
        <v>100</v>
      </c>
      <c r="F36" s="497">
        <f aca="true" t="shared" si="7" ref="F36:S36">SUM(F37:F40)</f>
        <v>3800</v>
      </c>
      <c r="G36" s="497">
        <f t="shared" si="7"/>
        <v>3800</v>
      </c>
      <c r="H36" s="497">
        <f t="shared" si="7"/>
        <v>3800</v>
      </c>
      <c r="I36" s="497">
        <f t="shared" si="7"/>
        <v>0</v>
      </c>
      <c r="J36" s="497">
        <f t="shared" si="7"/>
        <v>3800</v>
      </c>
      <c r="K36" s="497">
        <f t="shared" si="7"/>
        <v>0</v>
      </c>
      <c r="L36" s="497">
        <f t="shared" si="7"/>
        <v>0</v>
      </c>
      <c r="M36" s="497">
        <f t="shared" si="7"/>
        <v>0</v>
      </c>
      <c r="N36" s="497">
        <f t="shared" si="7"/>
        <v>0</v>
      </c>
      <c r="O36" s="497">
        <f t="shared" si="7"/>
        <v>0</v>
      </c>
      <c r="P36" s="497">
        <f t="shared" si="7"/>
        <v>0</v>
      </c>
      <c r="Q36" s="497">
        <f t="shared" si="7"/>
        <v>0</v>
      </c>
      <c r="R36" s="497">
        <f t="shared" si="7"/>
        <v>0</v>
      </c>
      <c r="S36" s="497">
        <f t="shared" si="7"/>
        <v>0</v>
      </c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199"/>
      <c r="IN36" s="199"/>
      <c r="IO36" s="199"/>
      <c r="IP36" s="199"/>
      <c r="IQ36" s="199"/>
      <c r="IR36" s="199"/>
    </row>
    <row r="37" spans="1:252" s="384" customFormat="1" ht="16.5">
      <c r="A37" s="486"/>
      <c r="B37" s="486"/>
      <c r="C37" s="487">
        <v>4040</v>
      </c>
      <c r="D37" s="488" t="s">
        <v>337</v>
      </c>
      <c r="E37" s="489">
        <v>0</v>
      </c>
      <c r="F37" s="490">
        <v>0</v>
      </c>
      <c r="G37" s="297">
        <f>H37+P37</f>
        <v>0</v>
      </c>
      <c r="H37" s="298">
        <f>SUM(I37:O37)</f>
        <v>0</v>
      </c>
      <c r="I37" s="490">
        <v>0</v>
      </c>
      <c r="J37" s="490"/>
      <c r="K37" s="493"/>
      <c r="L37" s="493"/>
      <c r="M37" s="490"/>
      <c r="N37" s="365"/>
      <c r="O37" s="365"/>
      <c r="P37" s="365"/>
      <c r="Q37" s="365"/>
      <c r="R37" s="365"/>
      <c r="S37" s="366"/>
      <c r="GX37" s="199"/>
      <c r="GY37" s="199"/>
      <c r="GZ37" s="199"/>
      <c r="HA37" s="199"/>
      <c r="HB37" s="199"/>
      <c r="HC37" s="199"/>
      <c r="HD37" s="199"/>
      <c r="HE37" s="199"/>
      <c r="HF37" s="199"/>
      <c r="HG37" s="199"/>
      <c r="HH37" s="199"/>
      <c r="HI37" s="199"/>
      <c r="HJ37" s="199"/>
      <c r="HK37" s="199"/>
      <c r="HL37" s="199"/>
      <c r="HM37" s="199"/>
      <c r="HN37" s="199"/>
      <c r="HO37" s="199"/>
      <c r="HP37" s="199"/>
      <c r="HQ37" s="199"/>
      <c r="HR37" s="199"/>
      <c r="HS37" s="199"/>
      <c r="HT37" s="199"/>
      <c r="HU37" s="199"/>
      <c r="HV37" s="199"/>
      <c r="HW37" s="199"/>
      <c r="HX37" s="199"/>
      <c r="HY37" s="199"/>
      <c r="HZ37" s="199"/>
      <c r="IA37" s="199"/>
      <c r="IB37" s="199"/>
      <c r="IC37" s="199"/>
      <c r="ID37" s="199"/>
      <c r="IE37" s="199"/>
      <c r="IF37" s="199"/>
      <c r="IG37" s="199"/>
      <c r="IH37" s="199"/>
      <c r="II37" s="199"/>
      <c r="IJ37" s="199"/>
      <c r="IK37" s="199"/>
      <c r="IL37" s="199"/>
      <c r="IM37" s="199"/>
      <c r="IN37" s="199"/>
      <c r="IO37" s="199"/>
      <c r="IP37" s="199"/>
      <c r="IQ37" s="199"/>
      <c r="IR37" s="199"/>
    </row>
    <row r="38" spans="1:252" s="384" customFormat="1" ht="16.5">
      <c r="A38" s="486"/>
      <c r="B38" s="486"/>
      <c r="C38" s="487">
        <v>4110</v>
      </c>
      <c r="D38" s="488" t="s">
        <v>338</v>
      </c>
      <c r="E38" s="489">
        <v>0</v>
      </c>
      <c r="F38" s="490">
        <v>0</v>
      </c>
      <c r="G38" s="297">
        <f>H38+P38</f>
        <v>0</v>
      </c>
      <c r="H38" s="298">
        <f>SUM(I38:O38)</f>
        <v>0</v>
      </c>
      <c r="I38" s="490">
        <v>0</v>
      </c>
      <c r="J38" s="490"/>
      <c r="K38" s="493"/>
      <c r="L38" s="493"/>
      <c r="M38" s="490"/>
      <c r="N38" s="365"/>
      <c r="O38" s="365"/>
      <c r="P38" s="365"/>
      <c r="Q38" s="365"/>
      <c r="R38" s="365"/>
      <c r="S38" s="366"/>
      <c r="GX38" s="199"/>
      <c r="GY38" s="199"/>
      <c r="GZ38" s="199"/>
      <c r="HA38" s="199"/>
      <c r="HB38" s="199"/>
      <c r="HC38" s="199"/>
      <c r="HD38" s="199"/>
      <c r="HE38" s="199"/>
      <c r="HF38" s="199"/>
      <c r="HG38" s="199"/>
      <c r="HH38" s="199"/>
      <c r="HI38" s="199"/>
      <c r="HJ38" s="199"/>
      <c r="HK38" s="199"/>
      <c r="HL38" s="199"/>
      <c r="HM38" s="199"/>
      <c r="HN38" s="199"/>
      <c r="HO38" s="199"/>
      <c r="HP38" s="199"/>
      <c r="HQ38" s="199"/>
      <c r="HR38" s="199"/>
      <c r="HS38" s="199"/>
      <c r="HT38" s="199"/>
      <c r="HU38" s="199"/>
      <c r="HV38" s="199"/>
      <c r="HW38" s="199"/>
      <c r="HX38" s="199"/>
      <c r="HY38" s="199"/>
      <c r="HZ38" s="199"/>
      <c r="IA38" s="199"/>
      <c r="IB38" s="199"/>
      <c r="IC38" s="199"/>
      <c r="ID38" s="199"/>
      <c r="IE38" s="199"/>
      <c r="IF38" s="199"/>
      <c r="IG38" s="199"/>
      <c r="IH38" s="199"/>
      <c r="II38" s="199"/>
      <c r="IJ38" s="199"/>
      <c r="IK38" s="199"/>
      <c r="IL38" s="199"/>
      <c r="IM38" s="199"/>
      <c r="IN38" s="199"/>
      <c r="IO38" s="199"/>
      <c r="IP38" s="199"/>
      <c r="IQ38" s="199"/>
      <c r="IR38" s="199"/>
    </row>
    <row r="39" spans="1:252" s="384" customFormat="1" ht="16.5">
      <c r="A39" s="486"/>
      <c r="B39" s="486"/>
      <c r="C39" s="487">
        <v>4120</v>
      </c>
      <c r="D39" s="488" t="s">
        <v>339</v>
      </c>
      <c r="E39" s="489">
        <v>0</v>
      </c>
      <c r="F39" s="490">
        <v>0</v>
      </c>
      <c r="G39" s="297">
        <f>H39+P39</f>
        <v>0</v>
      </c>
      <c r="H39" s="298">
        <f>SUM(I39:O39)</f>
        <v>0</v>
      </c>
      <c r="I39" s="490">
        <v>0</v>
      </c>
      <c r="J39" s="490"/>
      <c r="K39" s="493"/>
      <c r="L39" s="493"/>
      <c r="M39" s="490"/>
      <c r="N39" s="365"/>
      <c r="O39" s="365"/>
      <c r="P39" s="365"/>
      <c r="Q39" s="365"/>
      <c r="R39" s="365"/>
      <c r="S39" s="366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199"/>
      <c r="IN39" s="199"/>
      <c r="IO39" s="199"/>
      <c r="IP39" s="199"/>
      <c r="IQ39" s="199"/>
      <c r="IR39" s="199"/>
    </row>
    <row r="40" spans="1:252" s="384" customFormat="1" ht="16.5">
      <c r="A40" s="486"/>
      <c r="B40" s="486"/>
      <c r="C40" s="487">
        <v>4300</v>
      </c>
      <c r="D40" s="488" t="s">
        <v>264</v>
      </c>
      <c r="E40" s="489">
        <v>100</v>
      </c>
      <c r="F40" s="490">
        <v>3800</v>
      </c>
      <c r="G40" s="297">
        <f>H40+P40</f>
        <v>3800</v>
      </c>
      <c r="H40" s="298">
        <f>SUM(I40:O40)</f>
        <v>3800</v>
      </c>
      <c r="I40" s="494"/>
      <c r="J40" s="297">
        <v>3800</v>
      </c>
      <c r="K40" s="495"/>
      <c r="L40" s="495"/>
      <c r="M40" s="494"/>
      <c r="N40" s="365"/>
      <c r="O40" s="365"/>
      <c r="P40" s="365"/>
      <c r="Q40" s="365"/>
      <c r="R40" s="365"/>
      <c r="S40" s="366"/>
      <c r="GX40" s="199"/>
      <c r="GY40" s="199"/>
      <c r="GZ40" s="199"/>
      <c r="HA40" s="199"/>
      <c r="HB40" s="199"/>
      <c r="HC40" s="199"/>
      <c r="HD40" s="199"/>
      <c r="HE40" s="199"/>
      <c r="HF40" s="199"/>
      <c r="HG40" s="199"/>
      <c r="HH40" s="199"/>
      <c r="HI40" s="199"/>
      <c r="HJ40" s="199"/>
      <c r="HK40" s="199"/>
      <c r="HL40" s="199"/>
      <c r="HM40" s="199"/>
      <c r="HN40" s="199"/>
      <c r="HO40" s="199"/>
      <c r="HP40" s="199"/>
      <c r="HQ40" s="199"/>
      <c r="HR40" s="199"/>
      <c r="HS40" s="199"/>
      <c r="HT40" s="199"/>
      <c r="HU40" s="199"/>
      <c r="HV40" s="199"/>
      <c r="HW40" s="199"/>
      <c r="HX40" s="199"/>
      <c r="HY40" s="199"/>
      <c r="HZ40" s="199"/>
      <c r="IA40" s="199"/>
      <c r="IB40" s="199"/>
      <c r="IC40" s="199"/>
      <c r="ID40" s="199"/>
      <c r="IE40" s="199"/>
      <c r="IF40" s="199"/>
      <c r="IG40" s="199"/>
      <c r="IH40" s="199"/>
      <c r="II40" s="199"/>
      <c r="IJ40" s="199"/>
      <c r="IK40" s="199"/>
      <c r="IL40" s="199"/>
      <c r="IM40" s="199"/>
      <c r="IN40" s="199"/>
      <c r="IO40" s="199"/>
      <c r="IP40" s="199"/>
      <c r="IQ40" s="199"/>
      <c r="IR40" s="199"/>
    </row>
    <row r="41" spans="1:252" s="384" customFormat="1" ht="16.5">
      <c r="A41" s="427"/>
      <c r="B41" s="427">
        <v>80195</v>
      </c>
      <c r="C41" s="427"/>
      <c r="D41" s="428" t="s">
        <v>16</v>
      </c>
      <c r="E41" s="496">
        <f t="shared" si="6"/>
        <v>100</v>
      </c>
      <c r="F41" s="335">
        <f aca="true" t="shared" si="8" ref="F41:M41">SUM(F42:F42)</f>
        <v>42238</v>
      </c>
      <c r="G41" s="335">
        <f t="shared" si="8"/>
        <v>42238</v>
      </c>
      <c r="H41" s="335">
        <f t="shared" si="8"/>
        <v>42238</v>
      </c>
      <c r="I41" s="335">
        <f t="shared" si="8"/>
        <v>0</v>
      </c>
      <c r="J41" s="335">
        <f t="shared" si="8"/>
        <v>42238</v>
      </c>
      <c r="K41" s="335">
        <f t="shared" si="8"/>
        <v>0</v>
      </c>
      <c r="L41" s="335">
        <f t="shared" si="8"/>
        <v>0</v>
      </c>
      <c r="M41" s="335">
        <f t="shared" si="8"/>
        <v>0</v>
      </c>
      <c r="N41" s="365"/>
      <c r="O41" s="365"/>
      <c r="P41" s="365"/>
      <c r="Q41" s="365"/>
      <c r="R41" s="365"/>
      <c r="S41" s="366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199"/>
      <c r="IO41" s="199"/>
      <c r="IP41" s="199"/>
      <c r="IQ41" s="199"/>
      <c r="IR41" s="199"/>
    </row>
    <row r="42" spans="1:252" s="384" customFormat="1" ht="16.5">
      <c r="A42" s="329"/>
      <c r="B42" s="329"/>
      <c r="C42" s="306">
        <v>4440</v>
      </c>
      <c r="D42" s="437" t="s">
        <v>343</v>
      </c>
      <c r="E42" s="496">
        <f t="shared" si="6"/>
        <v>100</v>
      </c>
      <c r="F42" s="438">
        <v>42238</v>
      </c>
      <c r="G42" s="297">
        <f>H42+P42</f>
        <v>42238</v>
      </c>
      <c r="H42" s="298">
        <f>SUM(I42:O42)</f>
        <v>42238</v>
      </c>
      <c r="I42" s="299"/>
      <c r="J42" s="298">
        <v>42238</v>
      </c>
      <c r="K42" s="298"/>
      <c r="L42" s="298"/>
      <c r="M42" s="298"/>
      <c r="N42" s="365"/>
      <c r="O42" s="365"/>
      <c r="P42" s="365"/>
      <c r="Q42" s="365"/>
      <c r="R42" s="365"/>
      <c r="S42" s="366"/>
      <c r="GX42" s="199"/>
      <c r="GY42" s="199"/>
      <c r="GZ42" s="199"/>
      <c r="HA42" s="199"/>
      <c r="HB42" s="199"/>
      <c r="HC42" s="199"/>
      <c r="HD42" s="199"/>
      <c r="HE42" s="199"/>
      <c r="HF42" s="199"/>
      <c r="HG42" s="199"/>
      <c r="HH42" s="199"/>
      <c r="HI42" s="199"/>
      <c r="HJ42" s="199"/>
      <c r="HK42" s="199"/>
      <c r="HL42" s="199"/>
      <c r="HM42" s="199"/>
      <c r="HN42" s="199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</row>
    <row r="43" spans="1:252" s="384" customFormat="1" ht="16.5">
      <c r="A43" s="768">
        <v>854</v>
      </c>
      <c r="B43" s="768"/>
      <c r="C43" s="769"/>
      <c r="D43" s="794" t="s">
        <v>181</v>
      </c>
      <c r="E43" s="796">
        <f t="shared" si="6"/>
        <v>99.98853211009174</v>
      </c>
      <c r="F43" s="797">
        <v>2616</v>
      </c>
      <c r="G43" s="775">
        <v>2615.7</v>
      </c>
      <c r="H43" s="775">
        <v>2615.7</v>
      </c>
      <c r="I43" s="774"/>
      <c r="J43" s="776"/>
      <c r="K43" s="776"/>
      <c r="L43" s="776">
        <v>2615.7</v>
      </c>
      <c r="M43" s="770"/>
      <c r="N43" s="779"/>
      <c r="O43" s="779"/>
      <c r="P43" s="779"/>
      <c r="Q43" s="779"/>
      <c r="R43" s="779"/>
      <c r="S43" s="780"/>
      <c r="GX43" s="199"/>
      <c r="GY43" s="199"/>
      <c r="GZ43" s="199"/>
      <c r="HA43" s="199"/>
      <c r="HB43" s="199"/>
      <c r="HC43" s="199"/>
      <c r="HD43" s="199"/>
      <c r="HE43" s="199"/>
      <c r="HF43" s="199"/>
      <c r="HG43" s="199"/>
      <c r="HH43" s="199"/>
      <c r="HI43" s="199"/>
      <c r="HJ43" s="199"/>
      <c r="HK43" s="199"/>
      <c r="HL43" s="199"/>
      <c r="HM43" s="199"/>
      <c r="HN43" s="199"/>
      <c r="HO43" s="199"/>
      <c r="HP43" s="199"/>
      <c r="HQ43" s="199"/>
      <c r="HR43" s="199"/>
      <c r="HS43" s="199"/>
      <c r="HT43" s="199"/>
      <c r="HU43" s="199"/>
      <c r="HV43" s="199"/>
      <c r="HW43" s="199"/>
      <c r="HX43" s="199"/>
      <c r="HY43" s="199"/>
      <c r="HZ43" s="199"/>
      <c r="IA43" s="199"/>
      <c r="IB43" s="199"/>
      <c r="IC43" s="199"/>
      <c r="ID43" s="199"/>
      <c r="IE43" s="199"/>
      <c r="IF43" s="199"/>
      <c r="IG43" s="199"/>
      <c r="IH43" s="199"/>
      <c r="II43" s="199"/>
      <c r="IJ43" s="199"/>
      <c r="IK43" s="199"/>
      <c r="IL43" s="199"/>
      <c r="IM43" s="199"/>
      <c r="IN43" s="199"/>
      <c r="IO43" s="199"/>
      <c r="IP43" s="199"/>
      <c r="IQ43" s="199"/>
      <c r="IR43" s="199"/>
    </row>
    <row r="44" spans="1:252" s="384" customFormat="1" ht="16.5">
      <c r="A44" s="329"/>
      <c r="B44" s="329">
        <v>85415</v>
      </c>
      <c r="C44" s="306"/>
      <c r="D44" s="790" t="s">
        <v>183</v>
      </c>
      <c r="E44" s="496">
        <f t="shared" si="6"/>
        <v>99.98853211009174</v>
      </c>
      <c r="F44" s="834">
        <v>2616</v>
      </c>
      <c r="G44" s="835">
        <v>2615.7</v>
      </c>
      <c r="H44" s="835">
        <v>2615.7</v>
      </c>
      <c r="I44" s="830"/>
      <c r="J44" s="832"/>
      <c r="K44" s="832"/>
      <c r="L44" s="832">
        <v>2615.7</v>
      </c>
      <c r="M44" s="298"/>
      <c r="N44" s="365"/>
      <c r="O44" s="365"/>
      <c r="P44" s="365"/>
      <c r="Q44" s="365"/>
      <c r="R44" s="365"/>
      <c r="S44" s="366"/>
      <c r="GX44" s="199"/>
      <c r="GY44" s="199"/>
      <c r="GZ44" s="199"/>
      <c r="HA44" s="199"/>
      <c r="HB44" s="199"/>
      <c r="HC44" s="199"/>
      <c r="HD44" s="199"/>
      <c r="HE44" s="199"/>
      <c r="HF44" s="199"/>
      <c r="HG44" s="199"/>
      <c r="HH44" s="199"/>
      <c r="HI44" s="199"/>
      <c r="HJ44" s="199"/>
      <c r="HK44" s="199"/>
      <c r="HL44" s="199"/>
      <c r="HM44" s="199"/>
      <c r="HN44" s="199"/>
      <c r="HO44" s="199"/>
      <c r="HP44" s="199"/>
      <c r="HQ44" s="199"/>
      <c r="HR44" s="199"/>
      <c r="HS44" s="199"/>
      <c r="HT44" s="199"/>
      <c r="HU44" s="199"/>
      <c r="HV44" s="199"/>
      <c r="HW44" s="199"/>
      <c r="HX44" s="199"/>
      <c r="HY44" s="199"/>
      <c r="HZ44" s="199"/>
      <c r="IA44" s="199"/>
      <c r="IB44" s="199"/>
      <c r="IC44" s="199"/>
      <c r="ID44" s="199"/>
      <c r="IE44" s="199"/>
      <c r="IF44" s="199"/>
      <c r="IG44" s="199"/>
      <c r="IH44" s="199"/>
      <c r="II44" s="199"/>
      <c r="IJ44" s="199"/>
      <c r="IK44" s="199"/>
      <c r="IL44" s="199"/>
      <c r="IM44" s="199"/>
      <c r="IN44" s="199"/>
      <c r="IO44" s="199"/>
      <c r="IP44" s="199"/>
      <c r="IQ44" s="199"/>
      <c r="IR44" s="199"/>
    </row>
    <row r="45" spans="1:252" s="475" customFormat="1" ht="15.75">
      <c r="A45" s="793"/>
      <c r="B45" s="793"/>
      <c r="C45" s="795">
        <v>3260</v>
      </c>
      <c r="D45" s="333" t="s">
        <v>670</v>
      </c>
      <c r="E45" s="836">
        <f t="shared" si="6"/>
        <v>99.98853211009174</v>
      </c>
      <c r="F45" s="792">
        <v>2616</v>
      </c>
      <c r="G45" s="792">
        <v>2615.7</v>
      </c>
      <c r="H45" s="297">
        <v>2615.7</v>
      </c>
      <c r="I45" s="792"/>
      <c r="J45" s="792"/>
      <c r="K45" s="792"/>
      <c r="L45" s="792">
        <v>2615.7</v>
      </c>
      <c r="M45" s="792"/>
      <c r="N45" s="792"/>
      <c r="O45" s="792"/>
      <c r="P45" s="792"/>
      <c r="Q45" s="792"/>
      <c r="R45" s="792"/>
      <c r="S45" s="792"/>
      <c r="GX45" s="387"/>
      <c r="GY45" s="387"/>
      <c r="GZ45" s="387"/>
      <c r="HA45" s="387"/>
      <c r="HB45" s="387"/>
      <c r="HC45" s="387"/>
      <c r="HD45" s="387"/>
      <c r="HE45" s="387"/>
      <c r="HF45" s="387"/>
      <c r="HG45" s="387"/>
      <c r="HH45" s="387"/>
      <c r="HI45" s="387"/>
      <c r="HJ45" s="387"/>
      <c r="HK45" s="387"/>
      <c r="HL45" s="387"/>
      <c r="HM45" s="387"/>
      <c r="HN45" s="387"/>
      <c r="HO45" s="387"/>
      <c r="HP45" s="387"/>
      <c r="HQ45" s="387"/>
      <c r="HR45" s="387"/>
      <c r="HS45" s="387"/>
      <c r="HT45" s="387"/>
      <c r="HU45" s="387"/>
      <c r="HV45" s="387"/>
      <c r="HW45" s="387"/>
      <c r="HX45" s="387"/>
      <c r="HY45" s="387"/>
      <c r="HZ45" s="387"/>
      <c r="IA45" s="387"/>
      <c r="IB45" s="387"/>
      <c r="IC45" s="387"/>
      <c r="ID45" s="387"/>
      <c r="IE45" s="387"/>
      <c r="IF45" s="387"/>
      <c r="IG45" s="387"/>
      <c r="IH45" s="387"/>
      <c r="II45" s="387"/>
      <c r="IJ45" s="387"/>
      <c r="IK45" s="387"/>
      <c r="IL45" s="387"/>
      <c r="IM45" s="387"/>
      <c r="IN45" s="387"/>
      <c r="IO45" s="387"/>
      <c r="IP45" s="387"/>
      <c r="IQ45" s="387"/>
      <c r="IR45" s="387"/>
    </row>
    <row r="46" spans="206:252" s="475" customFormat="1" ht="15.75">
      <c r="GX46" s="387"/>
      <c r="GY46" s="387"/>
      <c r="GZ46" s="387"/>
      <c r="HA46" s="387"/>
      <c r="HB46" s="387"/>
      <c r="HC46" s="387"/>
      <c r="HD46" s="387"/>
      <c r="HE46" s="387"/>
      <c r="HF46" s="387"/>
      <c r="HG46" s="387"/>
      <c r="HH46" s="387"/>
      <c r="HI46" s="387"/>
      <c r="HJ46" s="387"/>
      <c r="HK46" s="387"/>
      <c r="HL46" s="387"/>
      <c r="HM46" s="387"/>
      <c r="HN46" s="387"/>
      <c r="HO46" s="387"/>
      <c r="HP46" s="387"/>
      <c r="HQ46" s="387"/>
      <c r="HR46" s="387"/>
      <c r="HS46" s="387"/>
      <c r="HT46" s="387"/>
      <c r="HU46" s="387"/>
      <c r="HV46" s="387"/>
      <c r="HW46" s="387"/>
      <c r="HX46" s="387"/>
      <c r="HY46" s="387"/>
      <c r="HZ46" s="387"/>
      <c r="IA46" s="387"/>
      <c r="IB46" s="387"/>
      <c r="IC46" s="387"/>
      <c r="ID46" s="387"/>
      <c r="IE46" s="387"/>
      <c r="IF46" s="387"/>
      <c r="IG46" s="387"/>
      <c r="IH46" s="387"/>
      <c r="II46" s="387"/>
      <c r="IJ46" s="387"/>
      <c r="IK46" s="387"/>
      <c r="IL46" s="387"/>
      <c r="IM46" s="387"/>
      <c r="IN46" s="387"/>
      <c r="IO46" s="387"/>
      <c r="IP46" s="387"/>
      <c r="IQ46" s="387"/>
      <c r="IR46" s="387"/>
    </row>
    <row r="47" spans="206:252" s="475" customFormat="1" ht="15.75">
      <c r="GX47" s="387"/>
      <c r="GY47" s="387"/>
      <c r="GZ47" s="387"/>
      <c r="HA47" s="387"/>
      <c r="HB47" s="387"/>
      <c r="HC47" s="387"/>
      <c r="HD47" s="387"/>
      <c r="HE47" s="387"/>
      <c r="HF47" s="387"/>
      <c r="HG47" s="387"/>
      <c r="HH47" s="387"/>
      <c r="HI47" s="387"/>
      <c r="HJ47" s="387"/>
      <c r="HK47" s="387"/>
      <c r="HL47" s="387"/>
      <c r="HM47" s="387"/>
      <c r="HN47" s="387"/>
      <c r="HO47" s="387"/>
      <c r="HP47" s="387"/>
      <c r="HQ47" s="387"/>
      <c r="HR47" s="387"/>
      <c r="HS47" s="387"/>
      <c r="HT47" s="387"/>
      <c r="HU47" s="387"/>
      <c r="HV47" s="387"/>
      <c r="HW47" s="387"/>
      <c r="HX47" s="387"/>
      <c r="HY47" s="387"/>
      <c r="HZ47" s="387"/>
      <c r="IA47" s="387"/>
      <c r="IB47" s="387"/>
      <c r="IC47" s="387"/>
      <c r="ID47" s="387"/>
      <c r="IE47" s="387"/>
      <c r="IF47" s="387"/>
      <c r="IG47" s="387"/>
      <c r="IH47" s="387"/>
      <c r="II47" s="387"/>
      <c r="IJ47" s="387"/>
      <c r="IK47" s="387"/>
      <c r="IL47" s="387"/>
      <c r="IM47" s="387"/>
      <c r="IN47" s="387"/>
      <c r="IO47" s="387"/>
      <c r="IP47" s="387"/>
      <c r="IQ47" s="387"/>
      <c r="IR47" s="387"/>
    </row>
    <row r="48" spans="206:252" s="475" customFormat="1" ht="15.75">
      <c r="GX48" s="387"/>
      <c r="GY48" s="387"/>
      <c r="GZ48" s="387"/>
      <c r="HA48" s="387"/>
      <c r="HB48" s="387"/>
      <c r="HC48" s="387"/>
      <c r="HD48" s="387"/>
      <c r="HE48" s="387"/>
      <c r="HF48" s="387"/>
      <c r="HG48" s="387"/>
      <c r="HH48" s="387"/>
      <c r="HI48" s="387"/>
      <c r="HJ48" s="387"/>
      <c r="HK48" s="387"/>
      <c r="HL48" s="387"/>
      <c r="HM48" s="387"/>
      <c r="HN48" s="387"/>
      <c r="HO48" s="387"/>
      <c r="HP48" s="387"/>
      <c r="HQ48" s="387"/>
      <c r="HR48" s="387"/>
      <c r="HS48" s="387"/>
      <c r="HT48" s="387"/>
      <c r="HU48" s="387"/>
      <c r="HV48" s="387"/>
      <c r="HW48" s="387"/>
      <c r="HX48" s="387"/>
      <c r="HY48" s="387"/>
      <c r="HZ48" s="387"/>
      <c r="IA48" s="387"/>
      <c r="IB48" s="387"/>
      <c r="IC48" s="387"/>
      <c r="ID48" s="387"/>
      <c r="IE48" s="387"/>
      <c r="IF48" s="387"/>
      <c r="IG48" s="387"/>
      <c r="IH48" s="387"/>
      <c r="II48" s="387"/>
      <c r="IJ48" s="387"/>
      <c r="IK48" s="387"/>
      <c r="IL48" s="387"/>
      <c r="IM48" s="387"/>
      <c r="IN48" s="387"/>
      <c r="IO48" s="387"/>
      <c r="IP48" s="387"/>
      <c r="IQ48" s="387"/>
      <c r="IR48" s="387"/>
    </row>
    <row r="49" spans="206:252" s="475" customFormat="1" ht="15.75">
      <c r="GX49" s="387"/>
      <c r="GY49" s="387"/>
      <c r="GZ49" s="387"/>
      <c r="HA49" s="387"/>
      <c r="HB49" s="387"/>
      <c r="HC49" s="387"/>
      <c r="HD49" s="387"/>
      <c r="HE49" s="387"/>
      <c r="HF49" s="387"/>
      <c r="HG49" s="387"/>
      <c r="HH49" s="387"/>
      <c r="HI49" s="387"/>
      <c r="HJ49" s="387"/>
      <c r="HK49" s="387"/>
      <c r="HL49" s="387"/>
      <c r="HM49" s="387"/>
      <c r="HN49" s="387"/>
      <c r="HO49" s="387"/>
      <c r="HP49" s="387"/>
      <c r="HQ49" s="387"/>
      <c r="HR49" s="387"/>
      <c r="HS49" s="387"/>
      <c r="HT49" s="387"/>
      <c r="HU49" s="387"/>
      <c r="HV49" s="387"/>
      <c r="HW49" s="387"/>
      <c r="HX49" s="387"/>
      <c r="HY49" s="387"/>
      <c r="HZ49" s="387"/>
      <c r="IA49" s="387"/>
      <c r="IB49" s="387"/>
      <c r="IC49" s="387"/>
      <c r="ID49" s="387"/>
      <c r="IE49" s="387"/>
      <c r="IF49" s="387"/>
      <c r="IG49" s="387"/>
      <c r="IH49" s="387"/>
      <c r="II49" s="387"/>
      <c r="IJ49" s="387"/>
      <c r="IK49" s="387"/>
      <c r="IL49" s="387"/>
      <c r="IM49" s="387"/>
      <c r="IN49" s="387"/>
      <c r="IO49" s="387"/>
      <c r="IP49" s="387"/>
      <c r="IQ49" s="387"/>
      <c r="IR49" s="387"/>
    </row>
    <row r="50" spans="206:252" s="475" customFormat="1" ht="15.75">
      <c r="GX50" s="387"/>
      <c r="GY50" s="387"/>
      <c r="GZ50" s="387"/>
      <c r="HA50" s="387"/>
      <c r="HB50" s="387"/>
      <c r="HC50" s="387"/>
      <c r="HD50" s="387"/>
      <c r="HE50" s="387"/>
      <c r="HF50" s="387"/>
      <c r="HG50" s="387"/>
      <c r="HH50" s="387"/>
      <c r="HI50" s="387"/>
      <c r="HJ50" s="387"/>
      <c r="HK50" s="387"/>
      <c r="HL50" s="387"/>
      <c r="HM50" s="387"/>
      <c r="HN50" s="387"/>
      <c r="HO50" s="387"/>
      <c r="HP50" s="387"/>
      <c r="HQ50" s="387"/>
      <c r="HR50" s="387"/>
      <c r="HS50" s="387"/>
      <c r="HT50" s="387"/>
      <c r="HU50" s="387"/>
      <c r="HV50" s="387"/>
      <c r="HW50" s="387"/>
      <c r="HX50" s="387"/>
      <c r="HY50" s="387"/>
      <c r="HZ50" s="387"/>
      <c r="IA50" s="387"/>
      <c r="IB50" s="387"/>
      <c r="IC50" s="387"/>
      <c r="ID50" s="387"/>
      <c r="IE50" s="387"/>
      <c r="IF50" s="387"/>
      <c r="IG50" s="387"/>
      <c r="IH50" s="387"/>
      <c r="II50" s="387"/>
      <c r="IJ50" s="387"/>
      <c r="IK50" s="387"/>
      <c r="IL50" s="387"/>
      <c r="IM50" s="387"/>
      <c r="IN50" s="387"/>
      <c r="IO50" s="387"/>
      <c r="IP50" s="387"/>
      <c r="IQ50" s="387"/>
      <c r="IR50" s="387"/>
    </row>
    <row r="51" spans="206:252" s="475" customFormat="1" ht="15.75">
      <c r="GX51" s="387"/>
      <c r="GY51" s="387"/>
      <c r="GZ51" s="387"/>
      <c r="HA51" s="387"/>
      <c r="HB51" s="387"/>
      <c r="HC51" s="387"/>
      <c r="HD51" s="387"/>
      <c r="HE51" s="387"/>
      <c r="HF51" s="387"/>
      <c r="HG51" s="387"/>
      <c r="HH51" s="387"/>
      <c r="HI51" s="387"/>
      <c r="HJ51" s="387"/>
      <c r="HK51" s="387"/>
      <c r="HL51" s="387"/>
      <c r="HM51" s="387"/>
      <c r="HN51" s="387"/>
      <c r="HO51" s="387"/>
      <c r="HP51" s="387"/>
      <c r="HQ51" s="387"/>
      <c r="HR51" s="387"/>
      <c r="HS51" s="387"/>
      <c r="HT51" s="387"/>
      <c r="HU51" s="387"/>
      <c r="HV51" s="387"/>
      <c r="HW51" s="387"/>
      <c r="HX51" s="387"/>
      <c r="HY51" s="387"/>
      <c r="HZ51" s="387"/>
      <c r="IA51" s="387"/>
      <c r="IB51" s="387"/>
      <c r="IC51" s="387"/>
      <c r="ID51" s="387"/>
      <c r="IE51" s="387"/>
      <c r="IF51" s="387"/>
      <c r="IG51" s="387"/>
      <c r="IH51" s="387"/>
      <c r="II51" s="387"/>
      <c r="IJ51" s="387"/>
      <c r="IK51" s="387"/>
      <c r="IL51" s="387"/>
      <c r="IM51" s="387"/>
      <c r="IN51" s="387"/>
      <c r="IO51" s="387"/>
      <c r="IP51" s="387"/>
      <c r="IQ51" s="387"/>
      <c r="IR51" s="387"/>
    </row>
    <row r="52" spans="206:252" s="475" customFormat="1" ht="15.75">
      <c r="GX52" s="387"/>
      <c r="GY52" s="387"/>
      <c r="GZ52" s="387"/>
      <c r="HA52" s="387"/>
      <c r="HB52" s="387"/>
      <c r="HC52" s="387"/>
      <c r="HD52" s="387"/>
      <c r="HE52" s="387"/>
      <c r="HF52" s="387"/>
      <c r="HG52" s="387"/>
      <c r="HH52" s="387"/>
      <c r="HI52" s="387"/>
      <c r="HJ52" s="387"/>
      <c r="HK52" s="387"/>
      <c r="HL52" s="387"/>
      <c r="HM52" s="387"/>
      <c r="HN52" s="387"/>
      <c r="HO52" s="387"/>
      <c r="HP52" s="387"/>
      <c r="HQ52" s="387"/>
      <c r="HR52" s="387"/>
      <c r="HS52" s="387"/>
      <c r="HT52" s="387"/>
      <c r="HU52" s="387"/>
      <c r="HV52" s="387"/>
      <c r="HW52" s="387"/>
      <c r="HX52" s="387"/>
      <c r="HY52" s="387"/>
      <c r="HZ52" s="387"/>
      <c r="IA52" s="387"/>
      <c r="IB52" s="387"/>
      <c r="IC52" s="387"/>
      <c r="ID52" s="387"/>
      <c r="IE52" s="387"/>
      <c r="IF52" s="387"/>
      <c r="IG52" s="387"/>
      <c r="IH52" s="387"/>
      <c r="II52" s="387"/>
      <c r="IJ52" s="387"/>
      <c r="IK52" s="387"/>
      <c r="IL52" s="387"/>
      <c r="IM52" s="387"/>
      <c r="IN52" s="387"/>
      <c r="IO52" s="387"/>
      <c r="IP52" s="387"/>
      <c r="IQ52" s="387"/>
      <c r="IR52" s="387"/>
    </row>
    <row r="53" spans="206:252" s="475" customFormat="1" ht="15.75">
      <c r="GX53" s="387"/>
      <c r="GY53" s="387"/>
      <c r="GZ53" s="387"/>
      <c r="HA53" s="387"/>
      <c r="HB53" s="387"/>
      <c r="HC53" s="387"/>
      <c r="HD53" s="387"/>
      <c r="HE53" s="387"/>
      <c r="HF53" s="387"/>
      <c r="HG53" s="387"/>
      <c r="HH53" s="387"/>
      <c r="HI53" s="387"/>
      <c r="HJ53" s="387"/>
      <c r="HK53" s="387"/>
      <c r="HL53" s="387"/>
      <c r="HM53" s="387"/>
      <c r="HN53" s="387"/>
      <c r="HO53" s="387"/>
      <c r="HP53" s="387"/>
      <c r="HQ53" s="387"/>
      <c r="HR53" s="387"/>
      <c r="HS53" s="387"/>
      <c r="HT53" s="387"/>
      <c r="HU53" s="387"/>
      <c r="HV53" s="387"/>
      <c r="HW53" s="387"/>
      <c r="HX53" s="387"/>
      <c r="HY53" s="387"/>
      <c r="HZ53" s="387"/>
      <c r="IA53" s="387"/>
      <c r="IB53" s="387"/>
      <c r="IC53" s="387"/>
      <c r="ID53" s="387"/>
      <c r="IE53" s="387"/>
      <c r="IF53" s="387"/>
      <c r="IG53" s="387"/>
      <c r="IH53" s="387"/>
      <c r="II53" s="387"/>
      <c r="IJ53" s="387"/>
      <c r="IK53" s="387"/>
      <c r="IL53" s="387"/>
      <c r="IM53" s="387"/>
      <c r="IN53" s="387"/>
      <c r="IO53" s="387"/>
      <c r="IP53" s="387"/>
      <c r="IQ53" s="387"/>
      <c r="IR53" s="387"/>
    </row>
    <row r="54" spans="206:252" s="475" customFormat="1" ht="15.75">
      <c r="GX54" s="387"/>
      <c r="GY54" s="387"/>
      <c r="GZ54" s="387"/>
      <c r="HA54" s="387"/>
      <c r="HB54" s="387"/>
      <c r="HC54" s="387"/>
      <c r="HD54" s="387"/>
      <c r="HE54" s="387"/>
      <c r="HF54" s="387"/>
      <c r="HG54" s="387"/>
      <c r="HH54" s="387"/>
      <c r="HI54" s="387"/>
      <c r="HJ54" s="387"/>
      <c r="HK54" s="387"/>
      <c r="HL54" s="387"/>
      <c r="HM54" s="387"/>
      <c r="HN54" s="387"/>
      <c r="HO54" s="387"/>
      <c r="HP54" s="387"/>
      <c r="HQ54" s="387"/>
      <c r="HR54" s="387"/>
      <c r="HS54" s="387"/>
      <c r="HT54" s="387"/>
      <c r="HU54" s="387"/>
      <c r="HV54" s="387"/>
      <c r="HW54" s="387"/>
      <c r="HX54" s="387"/>
      <c r="HY54" s="387"/>
      <c r="HZ54" s="387"/>
      <c r="IA54" s="387"/>
      <c r="IB54" s="387"/>
      <c r="IC54" s="387"/>
      <c r="ID54" s="387"/>
      <c r="IE54" s="387"/>
      <c r="IF54" s="387"/>
      <c r="IG54" s="387"/>
      <c r="IH54" s="387"/>
      <c r="II54" s="387"/>
      <c r="IJ54" s="387"/>
      <c r="IK54" s="387"/>
      <c r="IL54" s="387"/>
      <c r="IM54" s="387"/>
      <c r="IN54" s="387"/>
      <c r="IO54" s="387"/>
      <c r="IP54" s="387"/>
      <c r="IQ54" s="387"/>
      <c r="IR54" s="387"/>
    </row>
    <row r="55" spans="206:252" s="475" customFormat="1" ht="15.75">
      <c r="GX55" s="387"/>
      <c r="GY55" s="387"/>
      <c r="GZ55" s="387"/>
      <c r="HA55" s="387"/>
      <c r="HB55" s="387"/>
      <c r="HC55" s="387"/>
      <c r="HD55" s="387"/>
      <c r="HE55" s="387"/>
      <c r="HF55" s="387"/>
      <c r="HG55" s="387"/>
      <c r="HH55" s="387"/>
      <c r="HI55" s="387"/>
      <c r="HJ55" s="387"/>
      <c r="HK55" s="387"/>
      <c r="HL55" s="387"/>
      <c r="HM55" s="387"/>
      <c r="HN55" s="387"/>
      <c r="HO55" s="387"/>
      <c r="HP55" s="387"/>
      <c r="HQ55" s="387"/>
      <c r="HR55" s="387"/>
      <c r="HS55" s="387"/>
      <c r="HT55" s="387"/>
      <c r="HU55" s="387"/>
      <c r="HV55" s="387"/>
      <c r="HW55" s="387"/>
      <c r="HX55" s="387"/>
      <c r="HY55" s="387"/>
      <c r="HZ55" s="387"/>
      <c r="IA55" s="387"/>
      <c r="IB55" s="387"/>
      <c r="IC55" s="387"/>
      <c r="ID55" s="387"/>
      <c r="IE55" s="387"/>
      <c r="IF55" s="387"/>
      <c r="IG55" s="387"/>
      <c r="IH55" s="387"/>
      <c r="II55" s="387"/>
      <c r="IJ55" s="387"/>
      <c r="IK55" s="387"/>
      <c r="IL55" s="387"/>
      <c r="IM55" s="387"/>
      <c r="IN55" s="387"/>
      <c r="IO55" s="387"/>
      <c r="IP55" s="387"/>
      <c r="IQ55" s="387"/>
      <c r="IR55" s="387"/>
    </row>
    <row r="56" spans="206:252" s="475" customFormat="1" ht="15.75">
      <c r="GX56" s="387"/>
      <c r="GY56" s="387"/>
      <c r="GZ56" s="387"/>
      <c r="HA56" s="387"/>
      <c r="HB56" s="387"/>
      <c r="HC56" s="387"/>
      <c r="HD56" s="387"/>
      <c r="HE56" s="387"/>
      <c r="HF56" s="387"/>
      <c r="HG56" s="387"/>
      <c r="HH56" s="387"/>
      <c r="HI56" s="387"/>
      <c r="HJ56" s="387"/>
      <c r="HK56" s="387"/>
      <c r="HL56" s="387"/>
      <c r="HM56" s="387"/>
      <c r="HN56" s="387"/>
      <c r="HO56" s="387"/>
      <c r="HP56" s="387"/>
      <c r="HQ56" s="387"/>
      <c r="HR56" s="387"/>
      <c r="HS56" s="387"/>
      <c r="HT56" s="387"/>
      <c r="HU56" s="387"/>
      <c r="HV56" s="387"/>
      <c r="HW56" s="387"/>
      <c r="HX56" s="387"/>
      <c r="HY56" s="387"/>
      <c r="HZ56" s="387"/>
      <c r="IA56" s="387"/>
      <c r="IB56" s="387"/>
      <c r="IC56" s="387"/>
      <c r="ID56" s="387"/>
      <c r="IE56" s="387"/>
      <c r="IF56" s="387"/>
      <c r="IG56" s="387"/>
      <c r="IH56" s="387"/>
      <c r="II56" s="387"/>
      <c r="IJ56" s="387"/>
      <c r="IK56" s="387"/>
      <c r="IL56" s="387"/>
      <c r="IM56" s="387"/>
      <c r="IN56" s="387"/>
      <c r="IO56" s="387"/>
      <c r="IP56" s="387"/>
      <c r="IQ56" s="387"/>
      <c r="IR56" s="387"/>
    </row>
    <row r="57" spans="206:252" s="475" customFormat="1" ht="15.75">
      <c r="GX57" s="387"/>
      <c r="GY57" s="387"/>
      <c r="GZ57" s="387"/>
      <c r="HA57" s="387"/>
      <c r="HB57" s="387"/>
      <c r="HC57" s="387"/>
      <c r="HD57" s="387"/>
      <c r="HE57" s="387"/>
      <c r="HF57" s="387"/>
      <c r="HG57" s="387"/>
      <c r="HH57" s="387"/>
      <c r="HI57" s="387"/>
      <c r="HJ57" s="387"/>
      <c r="HK57" s="387"/>
      <c r="HL57" s="387"/>
      <c r="HM57" s="387"/>
      <c r="HN57" s="387"/>
      <c r="HO57" s="387"/>
      <c r="HP57" s="387"/>
      <c r="HQ57" s="387"/>
      <c r="HR57" s="387"/>
      <c r="HS57" s="387"/>
      <c r="HT57" s="387"/>
      <c r="HU57" s="387"/>
      <c r="HV57" s="387"/>
      <c r="HW57" s="387"/>
      <c r="HX57" s="387"/>
      <c r="HY57" s="387"/>
      <c r="HZ57" s="387"/>
      <c r="IA57" s="387"/>
      <c r="IB57" s="387"/>
      <c r="IC57" s="387"/>
      <c r="ID57" s="387"/>
      <c r="IE57" s="387"/>
      <c r="IF57" s="387"/>
      <c r="IG57" s="387"/>
      <c r="IH57" s="387"/>
      <c r="II57" s="387"/>
      <c r="IJ57" s="387"/>
      <c r="IK57" s="387"/>
      <c r="IL57" s="387"/>
      <c r="IM57" s="387"/>
      <c r="IN57" s="387"/>
      <c r="IO57" s="387"/>
      <c r="IP57" s="387"/>
      <c r="IQ57" s="387"/>
      <c r="IR57" s="387"/>
    </row>
    <row r="58" spans="206:252" s="475" customFormat="1" ht="15.75">
      <c r="GX58" s="387"/>
      <c r="GY58" s="387"/>
      <c r="GZ58" s="387"/>
      <c r="HA58" s="387"/>
      <c r="HB58" s="387"/>
      <c r="HC58" s="387"/>
      <c r="HD58" s="387"/>
      <c r="HE58" s="387"/>
      <c r="HF58" s="387"/>
      <c r="HG58" s="387"/>
      <c r="HH58" s="387"/>
      <c r="HI58" s="387"/>
      <c r="HJ58" s="387"/>
      <c r="HK58" s="387"/>
      <c r="HL58" s="387"/>
      <c r="HM58" s="387"/>
      <c r="HN58" s="387"/>
      <c r="HO58" s="387"/>
      <c r="HP58" s="387"/>
      <c r="HQ58" s="387"/>
      <c r="HR58" s="387"/>
      <c r="HS58" s="387"/>
      <c r="HT58" s="387"/>
      <c r="HU58" s="387"/>
      <c r="HV58" s="387"/>
      <c r="HW58" s="387"/>
      <c r="HX58" s="387"/>
      <c r="HY58" s="387"/>
      <c r="HZ58" s="387"/>
      <c r="IA58" s="387"/>
      <c r="IB58" s="387"/>
      <c r="IC58" s="387"/>
      <c r="ID58" s="387"/>
      <c r="IE58" s="387"/>
      <c r="IF58" s="387"/>
      <c r="IG58" s="387"/>
      <c r="IH58" s="387"/>
      <c r="II58" s="387"/>
      <c r="IJ58" s="387"/>
      <c r="IK58" s="387"/>
      <c r="IL58" s="387"/>
      <c r="IM58" s="387"/>
      <c r="IN58" s="387"/>
      <c r="IO58" s="387"/>
      <c r="IP58" s="387"/>
      <c r="IQ58" s="387"/>
      <c r="IR58" s="387"/>
    </row>
    <row r="59" spans="206:252" s="475" customFormat="1" ht="15.75">
      <c r="GX59" s="387"/>
      <c r="GY59" s="387"/>
      <c r="GZ59" s="387"/>
      <c r="HA59" s="387"/>
      <c r="HB59" s="387"/>
      <c r="HC59" s="387"/>
      <c r="HD59" s="387"/>
      <c r="HE59" s="387"/>
      <c r="HF59" s="387"/>
      <c r="HG59" s="387"/>
      <c r="HH59" s="387"/>
      <c r="HI59" s="387"/>
      <c r="HJ59" s="387"/>
      <c r="HK59" s="387"/>
      <c r="HL59" s="387"/>
      <c r="HM59" s="387"/>
      <c r="HN59" s="387"/>
      <c r="HO59" s="387"/>
      <c r="HP59" s="387"/>
      <c r="HQ59" s="387"/>
      <c r="HR59" s="387"/>
      <c r="HS59" s="387"/>
      <c r="HT59" s="387"/>
      <c r="HU59" s="387"/>
      <c r="HV59" s="387"/>
      <c r="HW59" s="387"/>
      <c r="HX59" s="387"/>
      <c r="HY59" s="387"/>
      <c r="HZ59" s="387"/>
      <c r="IA59" s="387"/>
      <c r="IB59" s="387"/>
      <c r="IC59" s="387"/>
      <c r="ID59" s="387"/>
      <c r="IE59" s="387"/>
      <c r="IF59" s="387"/>
      <c r="IG59" s="387"/>
      <c r="IH59" s="387"/>
      <c r="II59" s="387"/>
      <c r="IJ59" s="387"/>
      <c r="IK59" s="387"/>
      <c r="IL59" s="387"/>
      <c r="IM59" s="387"/>
      <c r="IN59" s="387"/>
      <c r="IO59" s="387"/>
      <c r="IP59" s="387"/>
      <c r="IQ59" s="387"/>
      <c r="IR59" s="387"/>
    </row>
    <row r="60" spans="206:252" s="475" customFormat="1" ht="15.75">
      <c r="GX60" s="387"/>
      <c r="GY60" s="387"/>
      <c r="GZ60" s="387"/>
      <c r="HA60" s="387"/>
      <c r="HB60" s="387"/>
      <c r="HC60" s="387"/>
      <c r="HD60" s="387"/>
      <c r="HE60" s="387"/>
      <c r="HF60" s="387"/>
      <c r="HG60" s="387"/>
      <c r="HH60" s="387"/>
      <c r="HI60" s="387"/>
      <c r="HJ60" s="387"/>
      <c r="HK60" s="387"/>
      <c r="HL60" s="387"/>
      <c r="HM60" s="387"/>
      <c r="HN60" s="387"/>
      <c r="HO60" s="387"/>
      <c r="HP60" s="387"/>
      <c r="HQ60" s="387"/>
      <c r="HR60" s="387"/>
      <c r="HS60" s="387"/>
      <c r="HT60" s="387"/>
      <c r="HU60" s="387"/>
      <c r="HV60" s="387"/>
      <c r="HW60" s="387"/>
      <c r="HX60" s="387"/>
      <c r="HY60" s="387"/>
      <c r="HZ60" s="387"/>
      <c r="IA60" s="387"/>
      <c r="IB60" s="387"/>
      <c r="IC60" s="387"/>
      <c r="ID60" s="387"/>
      <c r="IE60" s="387"/>
      <c r="IF60" s="387"/>
      <c r="IG60" s="387"/>
      <c r="IH60" s="387"/>
      <c r="II60" s="387"/>
      <c r="IJ60" s="387"/>
      <c r="IK60" s="387"/>
      <c r="IL60" s="387"/>
      <c r="IM60" s="387"/>
      <c r="IN60" s="387"/>
      <c r="IO60" s="387"/>
      <c r="IP60" s="387"/>
      <c r="IQ60" s="387"/>
      <c r="IR60" s="387"/>
    </row>
    <row r="61" spans="206:252" s="475" customFormat="1" ht="15.75">
      <c r="GX61" s="387"/>
      <c r="GY61" s="387"/>
      <c r="GZ61" s="387"/>
      <c r="HA61" s="387"/>
      <c r="HB61" s="387"/>
      <c r="HC61" s="387"/>
      <c r="HD61" s="387"/>
      <c r="HE61" s="387"/>
      <c r="HF61" s="387"/>
      <c r="HG61" s="387"/>
      <c r="HH61" s="387"/>
      <c r="HI61" s="387"/>
      <c r="HJ61" s="387"/>
      <c r="HK61" s="387"/>
      <c r="HL61" s="387"/>
      <c r="HM61" s="387"/>
      <c r="HN61" s="387"/>
      <c r="HO61" s="387"/>
      <c r="HP61" s="387"/>
      <c r="HQ61" s="387"/>
      <c r="HR61" s="387"/>
      <c r="HS61" s="387"/>
      <c r="HT61" s="387"/>
      <c r="HU61" s="387"/>
      <c r="HV61" s="387"/>
      <c r="HW61" s="387"/>
      <c r="HX61" s="387"/>
      <c r="HY61" s="387"/>
      <c r="HZ61" s="387"/>
      <c r="IA61" s="387"/>
      <c r="IB61" s="387"/>
      <c r="IC61" s="387"/>
      <c r="ID61" s="387"/>
      <c r="IE61" s="387"/>
      <c r="IF61" s="387"/>
      <c r="IG61" s="387"/>
      <c r="IH61" s="387"/>
      <c r="II61" s="387"/>
      <c r="IJ61" s="387"/>
      <c r="IK61" s="387"/>
      <c r="IL61" s="387"/>
      <c r="IM61" s="387"/>
      <c r="IN61" s="387"/>
      <c r="IO61" s="387"/>
      <c r="IP61" s="387"/>
      <c r="IQ61" s="387"/>
      <c r="IR61" s="387"/>
    </row>
    <row r="62" spans="206:252" s="475" customFormat="1" ht="15.75">
      <c r="GX62" s="387"/>
      <c r="GY62" s="387"/>
      <c r="GZ62" s="387"/>
      <c r="HA62" s="387"/>
      <c r="HB62" s="387"/>
      <c r="HC62" s="387"/>
      <c r="HD62" s="387"/>
      <c r="HE62" s="387"/>
      <c r="HF62" s="387"/>
      <c r="HG62" s="387"/>
      <c r="HH62" s="387"/>
      <c r="HI62" s="387"/>
      <c r="HJ62" s="387"/>
      <c r="HK62" s="387"/>
      <c r="HL62" s="387"/>
      <c r="HM62" s="387"/>
      <c r="HN62" s="387"/>
      <c r="HO62" s="387"/>
      <c r="HP62" s="387"/>
      <c r="HQ62" s="387"/>
      <c r="HR62" s="387"/>
      <c r="HS62" s="387"/>
      <c r="HT62" s="387"/>
      <c r="HU62" s="387"/>
      <c r="HV62" s="387"/>
      <c r="HW62" s="387"/>
      <c r="HX62" s="387"/>
      <c r="HY62" s="387"/>
      <c r="HZ62" s="387"/>
      <c r="IA62" s="387"/>
      <c r="IB62" s="387"/>
      <c r="IC62" s="387"/>
      <c r="ID62" s="387"/>
      <c r="IE62" s="387"/>
      <c r="IF62" s="387"/>
      <c r="IG62" s="387"/>
      <c r="IH62" s="387"/>
      <c r="II62" s="387"/>
      <c r="IJ62" s="387"/>
      <c r="IK62" s="387"/>
      <c r="IL62" s="387"/>
      <c r="IM62" s="387"/>
      <c r="IN62" s="387"/>
      <c r="IO62" s="387"/>
      <c r="IP62" s="387"/>
      <c r="IQ62" s="387"/>
      <c r="IR62" s="387"/>
    </row>
    <row r="63" spans="206:252" s="475" customFormat="1" ht="15.75">
      <c r="GX63" s="387"/>
      <c r="GY63" s="387"/>
      <c r="GZ63" s="387"/>
      <c r="HA63" s="387"/>
      <c r="HB63" s="387"/>
      <c r="HC63" s="387"/>
      <c r="HD63" s="387"/>
      <c r="HE63" s="387"/>
      <c r="HF63" s="387"/>
      <c r="HG63" s="387"/>
      <c r="HH63" s="387"/>
      <c r="HI63" s="387"/>
      <c r="HJ63" s="387"/>
      <c r="HK63" s="387"/>
      <c r="HL63" s="387"/>
      <c r="HM63" s="387"/>
      <c r="HN63" s="387"/>
      <c r="HO63" s="387"/>
      <c r="HP63" s="387"/>
      <c r="HQ63" s="387"/>
      <c r="HR63" s="387"/>
      <c r="HS63" s="387"/>
      <c r="HT63" s="387"/>
      <c r="HU63" s="387"/>
      <c r="HV63" s="387"/>
      <c r="HW63" s="387"/>
      <c r="HX63" s="387"/>
      <c r="HY63" s="387"/>
      <c r="HZ63" s="387"/>
      <c r="IA63" s="387"/>
      <c r="IB63" s="387"/>
      <c r="IC63" s="387"/>
      <c r="ID63" s="387"/>
      <c r="IE63" s="387"/>
      <c r="IF63" s="387"/>
      <c r="IG63" s="387"/>
      <c r="IH63" s="387"/>
      <c r="II63" s="387"/>
      <c r="IJ63" s="387"/>
      <c r="IK63" s="387"/>
      <c r="IL63" s="387"/>
      <c r="IM63" s="387"/>
      <c r="IN63" s="387"/>
      <c r="IO63" s="387"/>
      <c r="IP63" s="387"/>
      <c r="IQ63" s="387"/>
      <c r="IR63" s="387"/>
    </row>
    <row r="64" spans="206:252" s="475" customFormat="1" ht="15.75">
      <c r="GX64" s="387"/>
      <c r="GY64" s="387"/>
      <c r="GZ64" s="387"/>
      <c r="HA64" s="387"/>
      <c r="HB64" s="387"/>
      <c r="HC64" s="387"/>
      <c r="HD64" s="387"/>
      <c r="HE64" s="387"/>
      <c r="HF64" s="387"/>
      <c r="HG64" s="387"/>
      <c r="HH64" s="387"/>
      <c r="HI64" s="387"/>
      <c r="HJ64" s="387"/>
      <c r="HK64" s="387"/>
      <c r="HL64" s="387"/>
      <c r="HM64" s="387"/>
      <c r="HN64" s="387"/>
      <c r="HO64" s="387"/>
      <c r="HP64" s="387"/>
      <c r="HQ64" s="387"/>
      <c r="HR64" s="387"/>
      <c r="HS64" s="387"/>
      <c r="HT64" s="387"/>
      <c r="HU64" s="387"/>
      <c r="HV64" s="387"/>
      <c r="HW64" s="387"/>
      <c r="HX64" s="387"/>
      <c r="HY64" s="387"/>
      <c r="HZ64" s="387"/>
      <c r="IA64" s="387"/>
      <c r="IB64" s="387"/>
      <c r="IC64" s="387"/>
      <c r="ID64" s="387"/>
      <c r="IE64" s="387"/>
      <c r="IF64" s="387"/>
      <c r="IG64" s="387"/>
      <c r="IH64" s="387"/>
      <c r="II64" s="387"/>
      <c r="IJ64" s="387"/>
      <c r="IK64" s="387"/>
      <c r="IL64" s="387"/>
      <c r="IM64" s="387"/>
      <c r="IN64" s="387"/>
      <c r="IO64" s="387"/>
      <c r="IP64" s="387"/>
      <c r="IQ64" s="387"/>
      <c r="IR64" s="387"/>
    </row>
    <row r="65" spans="206:252" s="475" customFormat="1" ht="15.75">
      <c r="GX65" s="387"/>
      <c r="GY65" s="387"/>
      <c r="GZ65" s="387"/>
      <c r="HA65" s="387"/>
      <c r="HB65" s="387"/>
      <c r="HC65" s="387"/>
      <c r="HD65" s="387"/>
      <c r="HE65" s="387"/>
      <c r="HF65" s="387"/>
      <c r="HG65" s="387"/>
      <c r="HH65" s="387"/>
      <c r="HI65" s="387"/>
      <c r="HJ65" s="387"/>
      <c r="HK65" s="387"/>
      <c r="HL65" s="387"/>
      <c r="HM65" s="387"/>
      <c r="HN65" s="387"/>
      <c r="HO65" s="387"/>
      <c r="HP65" s="387"/>
      <c r="HQ65" s="387"/>
      <c r="HR65" s="387"/>
      <c r="HS65" s="387"/>
      <c r="HT65" s="387"/>
      <c r="HU65" s="387"/>
      <c r="HV65" s="387"/>
      <c r="HW65" s="387"/>
      <c r="HX65" s="387"/>
      <c r="HY65" s="387"/>
      <c r="HZ65" s="387"/>
      <c r="IA65" s="387"/>
      <c r="IB65" s="387"/>
      <c r="IC65" s="387"/>
      <c r="ID65" s="387"/>
      <c r="IE65" s="387"/>
      <c r="IF65" s="387"/>
      <c r="IG65" s="387"/>
      <c r="IH65" s="387"/>
      <c r="II65" s="387"/>
      <c r="IJ65" s="387"/>
      <c r="IK65" s="387"/>
      <c r="IL65" s="387"/>
      <c r="IM65" s="387"/>
      <c r="IN65" s="387"/>
      <c r="IO65" s="387"/>
      <c r="IP65" s="387"/>
      <c r="IQ65" s="387"/>
      <c r="IR65" s="387"/>
    </row>
    <row r="66" spans="206:252" s="475" customFormat="1" ht="15.75">
      <c r="GX66" s="387"/>
      <c r="GY66" s="387"/>
      <c r="GZ66" s="387"/>
      <c r="HA66" s="387"/>
      <c r="HB66" s="387"/>
      <c r="HC66" s="387"/>
      <c r="HD66" s="387"/>
      <c r="HE66" s="387"/>
      <c r="HF66" s="387"/>
      <c r="HG66" s="387"/>
      <c r="HH66" s="387"/>
      <c r="HI66" s="387"/>
      <c r="HJ66" s="387"/>
      <c r="HK66" s="387"/>
      <c r="HL66" s="387"/>
      <c r="HM66" s="387"/>
      <c r="HN66" s="387"/>
      <c r="HO66" s="387"/>
      <c r="HP66" s="387"/>
      <c r="HQ66" s="387"/>
      <c r="HR66" s="387"/>
      <c r="HS66" s="387"/>
      <c r="HT66" s="387"/>
      <c r="HU66" s="387"/>
      <c r="HV66" s="387"/>
      <c r="HW66" s="387"/>
      <c r="HX66" s="387"/>
      <c r="HY66" s="387"/>
      <c r="HZ66" s="387"/>
      <c r="IA66" s="387"/>
      <c r="IB66" s="387"/>
      <c r="IC66" s="387"/>
      <c r="ID66" s="387"/>
      <c r="IE66" s="387"/>
      <c r="IF66" s="387"/>
      <c r="IG66" s="387"/>
      <c r="IH66" s="387"/>
      <c r="II66" s="387"/>
      <c r="IJ66" s="387"/>
      <c r="IK66" s="387"/>
      <c r="IL66" s="387"/>
      <c r="IM66" s="387"/>
      <c r="IN66" s="387"/>
      <c r="IO66" s="387"/>
      <c r="IP66" s="387"/>
      <c r="IQ66" s="387"/>
      <c r="IR66" s="387"/>
    </row>
    <row r="67" spans="206:252" s="475" customFormat="1" ht="15.75">
      <c r="GX67" s="387"/>
      <c r="GY67" s="387"/>
      <c r="GZ67" s="387"/>
      <c r="HA67" s="387"/>
      <c r="HB67" s="387"/>
      <c r="HC67" s="387"/>
      <c r="HD67" s="387"/>
      <c r="HE67" s="387"/>
      <c r="HF67" s="387"/>
      <c r="HG67" s="387"/>
      <c r="HH67" s="387"/>
      <c r="HI67" s="387"/>
      <c r="HJ67" s="387"/>
      <c r="HK67" s="387"/>
      <c r="HL67" s="387"/>
      <c r="HM67" s="387"/>
      <c r="HN67" s="387"/>
      <c r="HO67" s="387"/>
      <c r="HP67" s="387"/>
      <c r="HQ67" s="387"/>
      <c r="HR67" s="387"/>
      <c r="HS67" s="387"/>
      <c r="HT67" s="387"/>
      <c r="HU67" s="387"/>
      <c r="HV67" s="387"/>
      <c r="HW67" s="387"/>
      <c r="HX67" s="387"/>
      <c r="HY67" s="387"/>
      <c r="HZ67" s="387"/>
      <c r="IA67" s="387"/>
      <c r="IB67" s="387"/>
      <c r="IC67" s="387"/>
      <c r="ID67" s="387"/>
      <c r="IE67" s="387"/>
      <c r="IF67" s="387"/>
      <c r="IG67" s="387"/>
      <c r="IH67" s="387"/>
      <c r="II67" s="387"/>
      <c r="IJ67" s="387"/>
      <c r="IK67" s="387"/>
      <c r="IL67" s="387"/>
      <c r="IM67" s="387"/>
      <c r="IN67" s="387"/>
      <c r="IO67" s="387"/>
      <c r="IP67" s="387"/>
      <c r="IQ67" s="387"/>
      <c r="IR67" s="387"/>
    </row>
    <row r="68" spans="206:252" s="475" customFormat="1" ht="15.75">
      <c r="GX68" s="387"/>
      <c r="GY68" s="387"/>
      <c r="GZ68" s="387"/>
      <c r="HA68" s="387"/>
      <c r="HB68" s="387"/>
      <c r="HC68" s="387"/>
      <c r="HD68" s="387"/>
      <c r="HE68" s="387"/>
      <c r="HF68" s="387"/>
      <c r="HG68" s="387"/>
      <c r="HH68" s="387"/>
      <c r="HI68" s="387"/>
      <c r="HJ68" s="387"/>
      <c r="HK68" s="387"/>
      <c r="HL68" s="387"/>
      <c r="HM68" s="387"/>
      <c r="HN68" s="387"/>
      <c r="HO68" s="387"/>
      <c r="HP68" s="387"/>
      <c r="HQ68" s="387"/>
      <c r="HR68" s="387"/>
      <c r="HS68" s="387"/>
      <c r="HT68" s="387"/>
      <c r="HU68" s="387"/>
      <c r="HV68" s="387"/>
      <c r="HW68" s="387"/>
      <c r="HX68" s="387"/>
      <c r="HY68" s="387"/>
      <c r="HZ68" s="387"/>
      <c r="IA68" s="387"/>
      <c r="IB68" s="387"/>
      <c r="IC68" s="387"/>
      <c r="ID68" s="387"/>
      <c r="IE68" s="387"/>
      <c r="IF68" s="387"/>
      <c r="IG68" s="387"/>
      <c r="IH68" s="387"/>
      <c r="II68" s="387"/>
      <c r="IJ68" s="387"/>
      <c r="IK68" s="387"/>
      <c r="IL68" s="387"/>
      <c r="IM68" s="387"/>
      <c r="IN68" s="387"/>
      <c r="IO68" s="387"/>
      <c r="IP68" s="387"/>
      <c r="IQ68" s="387"/>
      <c r="IR68" s="387"/>
    </row>
    <row r="69" spans="206:252" s="475" customFormat="1" ht="15.75">
      <c r="GX69" s="387"/>
      <c r="GY69" s="387"/>
      <c r="GZ69" s="387"/>
      <c r="HA69" s="387"/>
      <c r="HB69" s="387"/>
      <c r="HC69" s="387"/>
      <c r="HD69" s="387"/>
      <c r="HE69" s="387"/>
      <c r="HF69" s="387"/>
      <c r="HG69" s="387"/>
      <c r="HH69" s="387"/>
      <c r="HI69" s="387"/>
      <c r="HJ69" s="387"/>
      <c r="HK69" s="387"/>
      <c r="HL69" s="387"/>
      <c r="HM69" s="387"/>
      <c r="HN69" s="387"/>
      <c r="HO69" s="387"/>
      <c r="HP69" s="387"/>
      <c r="HQ69" s="387"/>
      <c r="HR69" s="387"/>
      <c r="HS69" s="387"/>
      <c r="HT69" s="387"/>
      <c r="HU69" s="387"/>
      <c r="HV69" s="387"/>
      <c r="HW69" s="387"/>
      <c r="HX69" s="387"/>
      <c r="HY69" s="387"/>
      <c r="HZ69" s="387"/>
      <c r="IA69" s="387"/>
      <c r="IB69" s="387"/>
      <c r="IC69" s="387"/>
      <c r="ID69" s="387"/>
      <c r="IE69" s="387"/>
      <c r="IF69" s="387"/>
      <c r="IG69" s="387"/>
      <c r="IH69" s="387"/>
      <c r="II69" s="387"/>
      <c r="IJ69" s="387"/>
      <c r="IK69" s="387"/>
      <c r="IL69" s="387"/>
      <c r="IM69" s="387"/>
      <c r="IN69" s="387"/>
      <c r="IO69" s="387"/>
      <c r="IP69" s="387"/>
      <c r="IQ69" s="387"/>
      <c r="IR69" s="387"/>
    </row>
    <row r="70" spans="206:252" s="475" customFormat="1" ht="15.75">
      <c r="GX70" s="387"/>
      <c r="GY70" s="387"/>
      <c r="GZ70" s="387"/>
      <c r="HA70" s="387"/>
      <c r="HB70" s="387"/>
      <c r="HC70" s="387"/>
      <c r="HD70" s="387"/>
      <c r="HE70" s="387"/>
      <c r="HF70" s="387"/>
      <c r="HG70" s="387"/>
      <c r="HH70" s="387"/>
      <c r="HI70" s="387"/>
      <c r="HJ70" s="387"/>
      <c r="HK70" s="387"/>
      <c r="HL70" s="387"/>
      <c r="HM70" s="387"/>
      <c r="HN70" s="387"/>
      <c r="HO70" s="387"/>
      <c r="HP70" s="387"/>
      <c r="HQ70" s="387"/>
      <c r="HR70" s="387"/>
      <c r="HS70" s="387"/>
      <c r="HT70" s="387"/>
      <c r="HU70" s="387"/>
      <c r="HV70" s="387"/>
      <c r="HW70" s="387"/>
      <c r="HX70" s="387"/>
      <c r="HY70" s="387"/>
      <c r="HZ70" s="387"/>
      <c r="IA70" s="387"/>
      <c r="IB70" s="387"/>
      <c r="IC70" s="387"/>
      <c r="ID70" s="387"/>
      <c r="IE70" s="387"/>
      <c r="IF70" s="387"/>
      <c r="IG70" s="387"/>
      <c r="IH70" s="387"/>
      <c r="II70" s="387"/>
      <c r="IJ70" s="387"/>
      <c r="IK70" s="387"/>
      <c r="IL70" s="387"/>
      <c r="IM70" s="387"/>
      <c r="IN70" s="387"/>
      <c r="IO70" s="387"/>
      <c r="IP70" s="387"/>
      <c r="IQ70" s="387"/>
      <c r="IR70" s="387"/>
    </row>
    <row r="71" spans="206:252" s="475" customFormat="1" ht="15.75">
      <c r="GX71" s="387"/>
      <c r="GY71" s="387"/>
      <c r="GZ71" s="387"/>
      <c r="HA71" s="387"/>
      <c r="HB71" s="387"/>
      <c r="HC71" s="387"/>
      <c r="HD71" s="387"/>
      <c r="HE71" s="387"/>
      <c r="HF71" s="387"/>
      <c r="HG71" s="387"/>
      <c r="HH71" s="387"/>
      <c r="HI71" s="387"/>
      <c r="HJ71" s="387"/>
      <c r="HK71" s="387"/>
      <c r="HL71" s="387"/>
      <c r="HM71" s="387"/>
      <c r="HN71" s="387"/>
      <c r="HO71" s="387"/>
      <c r="HP71" s="387"/>
      <c r="HQ71" s="387"/>
      <c r="HR71" s="387"/>
      <c r="HS71" s="387"/>
      <c r="HT71" s="387"/>
      <c r="HU71" s="387"/>
      <c r="HV71" s="387"/>
      <c r="HW71" s="387"/>
      <c r="HX71" s="387"/>
      <c r="HY71" s="387"/>
      <c r="HZ71" s="387"/>
      <c r="IA71" s="387"/>
      <c r="IB71" s="387"/>
      <c r="IC71" s="387"/>
      <c r="ID71" s="387"/>
      <c r="IE71" s="387"/>
      <c r="IF71" s="387"/>
      <c r="IG71" s="387"/>
      <c r="IH71" s="387"/>
      <c r="II71" s="387"/>
      <c r="IJ71" s="387"/>
      <c r="IK71" s="387"/>
      <c r="IL71" s="387"/>
      <c r="IM71" s="387"/>
      <c r="IN71" s="387"/>
      <c r="IO71" s="387"/>
      <c r="IP71" s="387"/>
      <c r="IQ71" s="387"/>
      <c r="IR71" s="387"/>
    </row>
    <row r="72" spans="206:252" s="475" customFormat="1" ht="15.75">
      <c r="GX72" s="387"/>
      <c r="GY72" s="387"/>
      <c r="GZ72" s="387"/>
      <c r="HA72" s="387"/>
      <c r="HB72" s="387"/>
      <c r="HC72" s="387"/>
      <c r="HD72" s="387"/>
      <c r="HE72" s="387"/>
      <c r="HF72" s="387"/>
      <c r="HG72" s="387"/>
      <c r="HH72" s="387"/>
      <c r="HI72" s="387"/>
      <c r="HJ72" s="387"/>
      <c r="HK72" s="387"/>
      <c r="HL72" s="387"/>
      <c r="HM72" s="387"/>
      <c r="HN72" s="387"/>
      <c r="HO72" s="387"/>
      <c r="HP72" s="387"/>
      <c r="HQ72" s="387"/>
      <c r="HR72" s="387"/>
      <c r="HS72" s="387"/>
      <c r="HT72" s="387"/>
      <c r="HU72" s="387"/>
      <c r="HV72" s="387"/>
      <c r="HW72" s="387"/>
      <c r="HX72" s="387"/>
      <c r="HY72" s="387"/>
      <c r="HZ72" s="387"/>
      <c r="IA72" s="387"/>
      <c r="IB72" s="387"/>
      <c r="IC72" s="387"/>
      <c r="ID72" s="387"/>
      <c r="IE72" s="387"/>
      <c r="IF72" s="387"/>
      <c r="IG72" s="387"/>
      <c r="IH72" s="387"/>
      <c r="II72" s="387"/>
      <c r="IJ72" s="387"/>
      <c r="IK72" s="387"/>
      <c r="IL72" s="387"/>
      <c r="IM72" s="387"/>
      <c r="IN72" s="387"/>
      <c r="IO72" s="387"/>
      <c r="IP72" s="387"/>
      <c r="IQ72" s="387"/>
      <c r="IR72" s="387"/>
    </row>
    <row r="73" spans="206:252" s="475" customFormat="1" ht="15.75">
      <c r="GX73" s="387"/>
      <c r="GY73" s="387"/>
      <c r="GZ73" s="387"/>
      <c r="HA73" s="387"/>
      <c r="HB73" s="387"/>
      <c r="HC73" s="387"/>
      <c r="HD73" s="387"/>
      <c r="HE73" s="387"/>
      <c r="HF73" s="387"/>
      <c r="HG73" s="387"/>
      <c r="HH73" s="387"/>
      <c r="HI73" s="387"/>
      <c r="HJ73" s="387"/>
      <c r="HK73" s="387"/>
      <c r="HL73" s="387"/>
      <c r="HM73" s="387"/>
      <c r="HN73" s="387"/>
      <c r="HO73" s="387"/>
      <c r="HP73" s="387"/>
      <c r="HQ73" s="387"/>
      <c r="HR73" s="387"/>
      <c r="HS73" s="387"/>
      <c r="HT73" s="387"/>
      <c r="HU73" s="387"/>
      <c r="HV73" s="387"/>
      <c r="HW73" s="387"/>
      <c r="HX73" s="387"/>
      <c r="HY73" s="387"/>
      <c r="HZ73" s="387"/>
      <c r="IA73" s="387"/>
      <c r="IB73" s="387"/>
      <c r="IC73" s="387"/>
      <c r="ID73" s="387"/>
      <c r="IE73" s="387"/>
      <c r="IF73" s="387"/>
      <c r="IG73" s="387"/>
      <c r="IH73" s="387"/>
      <c r="II73" s="387"/>
      <c r="IJ73" s="387"/>
      <c r="IK73" s="387"/>
      <c r="IL73" s="387"/>
      <c r="IM73" s="387"/>
      <c r="IN73" s="387"/>
      <c r="IO73" s="387"/>
      <c r="IP73" s="387"/>
      <c r="IQ73" s="387"/>
      <c r="IR73" s="387"/>
    </row>
    <row r="74" spans="206:252" s="475" customFormat="1" ht="15.75">
      <c r="GX74" s="387"/>
      <c r="GY74" s="387"/>
      <c r="GZ74" s="387"/>
      <c r="HA74" s="387"/>
      <c r="HB74" s="387"/>
      <c r="HC74" s="387"/>
      <c r="HD74" s="387"/>
      <c r="HE74" s="387"/>
      <c r="HF74" s="387"/>
      <c r="HG74" s="387"/>
      <c r="HH74" s="387"/>
      <c r="HI74" s="387"/>
      <c r="HJ74" s="387"/>
      <c r="HK74" s="387"/>
      <c r="HL74" s="387"/>
      <c r="HM74" s="387"/>
      <c r="HN74" s="387"/>
      <c r="HO74" s="387"/>
      <c r="HP74" s="387"/>
      <c r="HQ74" s="387"/>
      <c r="HR74" s="387"/>
      <c r="HS74" s="387"/>
      <c r="HT74" s="387"/>
      <c r="HU74" s="387"/>
      <c r="HV74" s="387"/>
      <c r="HW74" s="387"/>
      <c r="HX74" s="387"/>
      <c r="HY74" s="387"/>
      <c r="HZ74" s="387"/>
      <c r="IA74" s="387"/>
      <c r="IB74" s="387"/>
      <c r="IC74" s="387"/>
      <c r="ID74" s="387"/>
      <c r="IE74" s="387"/>
      <c r="IF74" s="387"/>
      <c r="IG74" s="387"/>
      <c r="IH74" s="387"/>
      <c r="II74" s="387"/>
      <c r="IJ74" s="387"/>
      <c r="IK74" s="387"/>
      <c r="IL74" s="387"/>
      <c r="IM74" s="387"/>
      <c r="IN74" s="387"/>
      <c r="IO74" s="387"/>
      <c r="IP74" s="387"/>
      <c r="IQ74" s="387"/>
      <c r="IR74" s="387"/>
    </row>
    <row r="75" spans="206:252" s="475" customFormat="1" ht="15.75">
      <c r="GX75" s="387"/>
      <c r="GY75" s="387"/>
      <c r="GZ75" s="387"/>
      <c r="HA75" s="387"/>
      <c r="HB75" s="387"/>
      <c r="HC75" s="387"/>
      <c r="HD75" s="387"/>
      <c r="HE75" s="387"/>
      <c r="HF75" s="387"/>
      <c r="HG75" s="387"/>
      <c r="HH75" s="387"/>
      <c r="HI75" s="387"/>
      <c r="HJ75" s="387"/>
      <c r="HK75" s="387"/>
      <c r="HL75" s="387"/>
      <c r="HM75" s="387"/>
      <c r="HN75" s="387"/>
      <c r="HO75" s="387"/>
      <c r="HP75" s="387"/>
      <c r="HQ75" s="387"/>
      <c r="HR75" s="387"/>
      <c r="HS75" s="387"/>
      <c r="HT75" s="387"/>
      <c r="HU75" s="387"/>
      <c r="HV75" s="387"/>
      <c r="HW75" s="387"/>
      <c r="HX75" s="387"/>
      <c r="HY75" s="387"/>
      <c r="HZ75" s="387"/>
      <c r="IA75" s="387"/>
      <c r="IB75" s="387"/>
      <c r="IC75" s="387"/>
      <c r="ID75" s="387"/>
      <c r="IE75" s="387"/>
      <c r="IF75" s="387"/>
      <c r="IG75" s="387"/>
      <c r="IH75" s="387"/>
      <c r="II75" s="387"/>
      <c r="IJ75" s="387"/>
      <c r="IK75" s="387"/>
      <c r="IL75" s="387"/>
      <c r="IM75" s="387"/>
      <c r="IN75" s="387"/>
      <c r="IO75" s="387"/>
      <c r="IP75" s="387"/>
      <c r="IQ75" s="387"/>
      <c r="IR75" s="387"/>
    </row>
    <row r="76" spans="206:252" s="475" customFormat="1" ht="15.75">
      <c r="GX76" s="387"/>
      <c r="GY76" s="387"/>
      <c r="GZ76" s="387"/>
      <c r="HA76" s="387"/>
      <c r="HB76" s="387"/>
      <c r="HC76" s="387"/>
      <c r="HD76" s="387"/>
      <c r="HE76" s="387"/>
      <c r="HF76" s="387"/>
      <c r="HG76" s="387"/>
      <c r="HH76" s="387"/>
      <c r="HI76" s="387"/>
      <c r="HJ76" s="387"/>
      <c r="HK76" s="387"/>
      <c r="HL76" s="387"/>
      <c r="HM76" s="387"/>
      <c r="HN76" s="387"/>
      <c r="HO76" s="387"/>
      <c r="HP76" s="387"/>
      <c r="HQ76" s="387"/>
      <c r="HR76" s="387"/>
      <c r="HS76" s="387"/>
      <c r="HT76" s="387"/>
      <c r="HU76" s="387"/>
      <c r="HV76" s="387"/>
      <c r="HW76" s="387"/>
      <c r="HX76" s="387"/>
      <c r="HY76" s="387"/>
      <c r="HZ76" s="387"/>
      <c r="IA76" s="387"/>
      <c r="IB76" s="387"/>
      <c r="IC76" s="387"/>
      <c r="ID76" s="387"/>
      <c r="IE76" s="387"/>
      <c r="IF76" s="387"/>
      <c r="IG76" s="387"/>
      <c r="IH76" s="387"/>
      <c r="II76" s="387"/>
      <c r="IJ76" s="387"/>
      <c r="IK76" s="387"/>
      <c r="IL76" s="387"/>
      <c r="IM76" s="387"/>
      <c r="IN76" s="387"/>
      <c r="IO76" s="387"/>
      <c r="IP76" s="387"/>
      <c r="IQ76" s="387"/>
      <c r="IR76" s="387"/>
    </row>
    <row r="77" spans="206:252" s="475" customFormat="1" ht="15.75">
      <c r="GX77" s="387"/>
      <c r="GY77" s="387"/>
      <c r="GZ77" s="387"/>
      <c r="HA77" s="387"/>
      <c r="HB77" s="387"/>
      <c r="HC77" s="387"/>
      <c r="HD77" s="387"/>
      <c r="HE77" s="387"/>
      <c r="HF77" s="387"/>
      <c r="HG77" s="387"/>
      <c r="HH77" s="387"/>
      <c r="HI77" s="387"/>
      <c r="HJ77" s="387"/>
      <c r="HK77" s="387"/>
      <c r="HL77" s="387"/>
      <c r="HM77" s="387"/>
      <c r="HN77" s="387"/>
      <c r="HO77" s="387"/>
      <c r="HP77" s="387"/>
      <c r="HQ77" s="387"/>
      <c r="HR77" s="387"/>
      <c r="HS77" s="387"/>
      <c r="HT77" s="387"/>
      <c r="HU77" s="387"/>
      <c r="HV77" s="387"/>
      <c r="HW77" s="387"/>
      <c r="HX77" s="387"/>
      <c r="HY77" s="387"/>
      <c r="HZ77" s="387"/>
      <c r="IA77" s="387"/>
      <c r="IB77" s="387"/>
      <c r="IC77" s="387"/>
      <c r="ID77" s="387"/>
      <c r="IE77" s="387"/>
      <c r="IF77" s="387"/>
      <c r="IG77" s="387"/>
      <c r="IH77" s="387"/>
      <c r="II77" s="387"/>
      <c r="IJ77" s="387"/>
      <c r="IK77" s="387"/>
      <c r="IL77" s="387"/>
      <c r="IM77" s="387"/>
      <c r="IN77" s="387"/>
      <c r="IO77" s="387"/>
      <c r="IP77" s="387"/>
      <c r="IQ77" s="387"/>
      <c r="IR77" s="387"/>
    </row>
    <row r="78" spans="206:252" s="475" customFormat="1" ht="15.75">
      <c r="GX78" s="387"/>
      <c r="GY78" s="387"/>
      <c r="GZ78" s="387"/>
      <c r="HA78" s="387"/>
      <c r="HB78" s="387"/>
      <c r="HC78" s="387"/>
      <c r="HD78" s="387"/>
      <c r="HE78" s="387"/>
      <c r="HF78" s="387"/>
      <c r="HG78" s="387"/>
      <c r="HH78" s="387"/>
      <c r="HI78" s="387"/>
      <c r="HJ78" s="387"/>
      <c r="HK78" s="387"/>
      <c r="HL78" s="387"/>
      <c r="HM78" s="387"/>
      <c r="HN78" s="387"/>
      <c r="HO78" s="387"/>
      <c r="HP78" s="387"/>
      <c r="HQ78" s="387"/>
      <c r="HR78" s="387"/>
      <c r="HS78" s="387"/>
      <c r="HT78" s="387"/>
      <c r="HU78" s="387"/>
      <c r="HV78" s="387"/>
      <c r="HW78" s="387"/>
      <c r="HX78" s="387"/>
      <c r="HY78" s="387"/>
      <c r="HZ78" s="387"/>
      <c r="IA78" s="387"/>
      <c r="IB78" s="387"/>
      <c r="IC78" s="387"/>
      <c r="ID78" s="387"/>
      <c r="IE78" s="387"/>
      <c r="IF78" s="387"/>
      <c r="IG78" s="387"/>
      <c r="IH78" s="387"/>
      <c r="II78" s="387"/>
      <c r="IJ78" s="387"/>
      <c r="IK78" s="387"/>
      <c r="IL78" s="387"/>
      <c r="IM78" s="387"/>
      <c r="IN78" s="387"/>
      <c r="IO78" s="387"/>
      <c r="IP78" s="387"/>
      <c r="IQ78" s="387"/>
      <c r="IR78" s="387"/>
    </row>
    <row r="79" spans="206:252" s="475" customFormat="1" ht="15.75">
      <c r="GX79" s="387"/>
      <c r="GY79" s="387"/>
      <c r="GZ79" s="387"/>
      <c r="HA79" s="387"/>
      <c r="HB79" s="387"/>
      <c r="HC79" s="387"/>
      <c r="HD79" s="387"/>
      <c r="HE79" s="387"/>
      <c r="HF79" s="387"/>
      <c r="HG79" s="387"/>
      <c r="HH79" s="387"/>
      <c r="HI79" s="387"/>
      <c r="HJ79" s="387"/>
      <c r="HK79" s="387"/>
      <c r="HL79" s="387"/>
      <c r="HM79" s="387"/>
      <c r="HN79" s="387"/>
      <c r="HO79" s="387"/>
      <c r="HP79" s="387"/>
      <c r="HQ79" s="387"/>
      <c r="HR79" s="387"/>
      <c r="HS79" s="387"/>
      <c r="HT79" s="387"/>
      <c r="HU79" s="387"/>
      <c r="HV79" s="387"/>
      <c r="HW79" s="387"/>
      <c r="HX79" s="387"/>
      <c r="HY79" s="387"/>
      <c r="HZ79" s="387"/>
      <c r="IA79" s="387"/>
      <c r="IB79" s="387"/>
      <c r="IC79" s="387"/>
      <c r="ID79" s="387"/>
      <c r="IE79" s="387"/>
      <c r="IF79" s="387"/>
      <c r="IG79" s="387"/>
      <c r="IH79" s="387"/>
      <c r="II79" s="387"/>
      <c r="IJ79" s="387"/>
      <c r="IK79" s="387"/>
      <c r="IL79" s="387"/>
      <c r="IM79" s="387"/>
      <c r="IN79" s="387"/>
      <c r="IO79" s="387"/>
      <c r="IP79" s="387"/>
      <c r="IQ79" s="387"/>
      <c r="IR79" s="387"/>
    </row>
    <row r="80" spans="206:252" s="475" customFormat="1" ht="15.75">
      <c r="GX80" s="387"/>
      <c r="GY80" s="387"/>
      <c r="GZ80" s="387"/>
      <c r="HA80" s="387"/>
      <c r="HB80" s="387"/>
      <c r="HC80" s="387"/>
      <c r="HD80" s="387"/>
      <c r="HE80" s="387"/>
      <c r="HF80" s="387"/>
      <c r="HG80" s="387"/>
      <c r="HH80" s="387"/>
      <c r="HI80" s="387"/>
      <c r="HJ80" s="387"/>
      <c r="HK80" s="387"/>
      <c r="HL80" s="387"/>
      <c r="HM80" s="387"/>
      <c r="HN80" s="387"/>
      <c r="HO80" s="387"/>
      <c r="HP80" s="387"/>
      <c r="HQ80" s="387"/>
      <c r="HR80" s="387"/>
      <c r="HS80" s="387"/>
      <c r="HT80" s="387"/>
      <c r="HU80" s="387"/>
      <c r="HV80" s="387"/>
      <c r="HW80" s="387"/>
      <c r="HX80" s="387"/>
      <c r="HY80" s="387"/>
      <c r="HZ80" s="387"/>
      <c r="IA80" s="387"/>
      <c r="IB80" s="387"/>
      <c r="IC80" s="387"/>
      <c r="ID80" s="387"/>
      <c r="IE80" s="387"/>
      <c r="IF80" s="387"/>
      <c r="IG80" s="387"/>
      <c r="IH80" s="387"/>
      <c r="II80" s="387"/>
      <c r="IJ80" s="387"/>
      <c r="IK80" s="387"/>
      <c r="IL80" s="387"/>
      <c r="IM80" s="387"/>
      <c r="IN80" s="387"/>
      <c r="IO80" s="387"/>
      <c r="IP80" s="387"/>
      <c r="IQ80" s="387"/>
      <c r="IR80" s="387"/>
    </row>
    <row r="81" spans="206:252" s="475" customFormat="1" ht="15.75">
      <c r="GX81" s="387"/>
      <c r="GY81" s="387"/>
      <c r="GZ81" s="387"/>
      <c r="HA81" s="387"/>
      <c r="HB81" s="387"/>
      <c r="HC81" s="387"/>
      <c r="HD81" s="387"/>
      <c r="HE81" s="387"/>
      <c r="HF81" s="387"/>
      <c r="HG81" s="387"/>
      <c r="HH81" s="387"/>
      <c r="HI81" s="387"/>
      <c r="HJ81" s="387"/>
      <c r="HK81" s="387"/>
      <c r="HL81" s="387"/>
      <c r="HM81" s="387"/>
      <c r="HN81" s="387"/>
      <c r="HO81" s="387"/>
      <c r="HP81" s="387"/>
      <c r="HQ81" s="387"/>
      <c r="HR81" s="387"/>
      <c r="HS81" s="387"/>
      <c r="HT81" s="387"/>
      <c r="HU81" s="387"/>
      <c r="HV81" s="387"/>
      <c r="HW81" s="387"/>
      <c r="HX81" s="387"/>
      <c r="HY81" s="387"/>
      <c r="HZ81" s="387"/>
      <c r="IA81" s="387"/>
      <c r="IB81" s="387"/>
      <c r="IC81" s="387"/>
      <c r="ID81" s="387"/>
      <c r="IE81" s="387"/>
      <c r="IF81" s="387"/>
      <c r="IG81" s="387"/>
      <c r="IH81" s="387"/>
      <c r="II81" s="387"/>
      <c r="IJ81" s="387"/>
      <c r="IK81" s="387"/>
      <c r="IL81" s="387"/>
      <c r="IM81" s="387"/>
      <c r="IN81" s="387"/>
      <c r="IO81" s="387"/>
      <c r="IP81" s="387"/>
      <c r="IQ81" s="387"/>
      <c r="IR81" s="387"/>
    </row>
    <row r="82" spans="206:252" s="475" customFormat="1" ht="15.75">
      <c r="GX82" s="387"/>
      <c r="GY82" s="387"/>
      <c r="GZ82" s="387"/>
      <c r="HA82" s="387"/>
      <c r="HB82" s="387"/>
      <c r="HC82" s="387"/>
      <c r="HD82" s="387"/>
      <c r="HE82" s="387"/>
      <c r="HF82" s="387"/>
      <c r="HG82" s="387"/>
      <c r="HH82" s="387"/>
      <c r="HI82" s="387"/>
      <c r="HJ82" s="387"/>
      <c r="HK82" s="387"/>
      <c r="HL82" s="387"/>
      <c r="HM82" s="387"/>
      <c r="HN82" s="387"/>
      <c r="HO82" s="387"/>
      <c r="HP82" s="387"/>
      <c r="HQ82" s="387"/>
      <c r="HR82" s="387"/>
      <c r="HS82" s="387"/>
      <c r="HT82" s="387"/>
      <c r="HU82" s="387"/>
      <c r="HV82" s="387"/>
      <c r="HW82" s="387"/>
      <c r="HX82" s="387"/>
      <c r="HY82" s="387"/>
      <c r="HZ82" s="387"/>
      <c r="IA82" s="387"/>
      <c r="IB82" s="387"/>
      <c r="IC82" s="387"/>
      <c r="ID82" s="387"/>
      <c r="IE82" s="387"/>
      <c r="IF82" s="387"/>
      <c r="IG82" s="387"/>
      <c r="IH82" s="387"/>
      <c r="II82" s="387"/>
      <c r="IJ82" s="387"/>
      <c r="IK82" s="387"/>
      <c r="IL82" s="387"/>
      <c r="IM82" s="387"/>
      <c r="IN82" s="387"/>
      <c r="IO82" s="387"/>
      <c r="IP82" s="387"/>
      <c r="IQ82" s="387"/>
      <c r="IR82" s="387"/>
    </row>
    <row r="83" spans="206:252" s="475" customFormat="1" ht="15.75">
      <c r="GX83" s="387"/>
      <c r="GY83" s="387"/>
      <c r="GZ83" s="387"/>
      <c r="HA83" s="387"/>
      <c r="HB83" s="387"/>
      <c r="HC83" s="387"/>
      <c r="HD83" s="387"/>
      <c r="HE83" s="387"/>
      <c r="HF83" s="387"/>
      <c r="HG83" s="387"/>
      <c r="HH83" s="387"/>
      <c r="HI83" s="387"/>
      <c r="HJ83" s="387"/>
      <c r="HK83" s="387"/>
      <c r="HL83" s="387"/>
      <c r="HM83" s="387"/>
      <c r="HN83" s="387"/>
      <c r="HO83" s="387"/>
      <c r="HP83" s="387"/>
      <c r="HQ83" s="387"/>
      <c r="HR83" s="387"/>
      <c r="HS83" s="387"/>
      <c r="HT83" s="387"/>
      <c r="HU83" s="387"/>
      <c r="HV83" s="387"/>
      <c r="HW83" s="387"/>
      <c r="HX83" s="387"/>
      <c r="HY83" s="387"/>
      <c r="HZ83" s="387"/>
      <c r="IA83" s="387"/>
      <c r="IB83" s="387"/>
      <c r="IC83" s="387"/>
      <c r="ID83" s="387"/>
      <c r="IE83" s="387"/>
      <c r="IF83" s="387"/>
      <c r="IG83" s="387"/>
      <c r="IH83" s="387"/>
      <c r="II83" s="387"/>
      <c r="IJ83" s="387"/>
      <c r="IK83" s="387"/>
      <c r="IL83" s="387"/>
      <c r="IM83" s="387"/>
      <c r="IN83" s="387"/>
      <c r="IO83" s="387"/>
      <c r="IP83" s="387"/>
      <c r="IQ83" s="387"/>
      <c r="IR83" s="387"/>
    </row>
    <row r="84" spans="206:252" s="475" customFormat="1" ht="15.75">
      <c r="GX84" s="387"/>
      <c r="GY84" s="387"/>
      <c r="GZ84" s="387"/>
      <c r="HA84" s="387"/>
      <c r="HB84" s="387"/>
      <c r="HC84" s="387"/>
      <c r="HD84" s="387"/>
      <c r="HE84" s="387"/>
      <c r="HF84" s="387"/>
      <c r="HG84" s="387"/>
      <c r="HH84" s="387"/>
      <c r="HI84" s="387"/>
      <c r="HJ84" s="387"/>
      <c r="HK84" s="387"/>
      <c r="HL84" s="387"/>
      <c r="HM84" s="387"/>
      <c r="HN84" s="387"/>
      <c r="HO84" s="387"/>
      <c r="HP84" s="387"/>
      <c r="HQ84" s="387"/>
      <c r="HR84" s="387"/>
      <c r="HS84" s="387"/>
      <c r="HT84" s="387"/>
      <c r="HU84" s="387"/>
      <c r="HV84" s="387"/>
      <c r="HW84" s="387"/>
      <c r="HX84" s="387"/>
      <c r="HY84" s="387"/>
      <c r="HZ84" s="387"/>
      <c r="IA84" s="387"/>
      <c r="IB84" s="387"/>
      <c r="IC84" s="387"/>
      <c r="ID84" s="387"/>
      <c r="IE84" s="387"/>
      <c r="IF84" s="387"/>
      <c r="IG84" s="387"/>
      <c r="IH84" s="387"/>
      <c r="II84" s="387"/>
      <c r="IJ84" s="387"/>
      <c r="IK84" s="387"/>
      <c r="IL84" s="387"/>
      <c r="IM84" s="387"/>
      <c r="IN84" s="387"/>
      <c r="IO84" s="387"/>
      <c r="IP84" s="387"/>
      <c r="IQ84" s="387"/>
      <c r="IR84" s="387"/>
    </row>
    <row r="85" spans="206:252" s="475" customFormat="1" ht="15.75">
      <c r="GX85" s="387"/>
      <c r="GY85" s="387"/>
      <c r="GZ85" s="387"/>
      <c r="HA85" s="387"/>
      <c r="HB85" s="387"/>
      <c r="HC85" s="387"/>
      <c r="HD85" s="387"/>
      <c r="HE85" s="387"/>
      <c r="HF85" s="387"/>
      <c r="HG85" s="387"/>
      <c r="HH85" s="387"/>
      <c r="HI85" s="387"/>
      <c r="HJ85" s="387"/>
      <c r="HK85" s="387"/>
      <c r="HL85" s="387"/>
      <c r="HM85" s="387"/>
      <c r="HN85" s="387"/>
      <c r="HO85" s="387"/>
      <c r="HP85" s="387"/>
      <c r="HQ85" s="387"/>
      <c r="HR85" s="387"/>
      <c r="HS85" s="387"/>
      <c r="HT85" s="387"/>
      <c r="HU85" s="387"/>
      <c r="HV85" s="387"/>
      <c r="HW85" s="387"/>
      <c r="HX85" s="387"/>
      <c r="HY85" s="387"/>
      <c r="HZ85" s="387"/>
      <c r="IA85" s="387"/>
      <c r="IB85" s="387"/>
      <c r="IC85" s="387"/>
      <c r="ID85" s="387"/>
      <c r="IE85" s="387"/>
      <c r="IF85" s="387"/>
      <c r="IG85" s="387"/>
      <c r="IH85" s="387"/>
      <c r="II85" s="387"/>
      <c r="IJ85" s="387"/>
      <c r="IK85" s="387"/>
      <c r="IL85" s="387"/>
      <c r="IM85" s="387"/>
      <c r="IN85" s="387"/>
      <c r="IO85" s="387"/>
      <c r="IP85" s="387"/>
      <c r="IQ85" s="387"/>
      <c r="IR85" s="387"/>
    </row>
    <row r="86" spans="206:252" s="475" customFormat="1" ht="15.75">
      <c r="GX86" s="387"/>
      <c r="GY86" s="387"/>
      <c r="GZ86" s="387"/>
      <c r="HA86" s="387"/>
      <c r="HB86" s="387"/>
      <c r="HC86" s="387"/>
      <c r="HD86" s="387"/>
      <c r="HE86" s="387"/>
      <c r="HF86" s="387"/>
      <c r="HG86" s="387"/>
      <c r="HH86" s="387"/>
      <c r="HI86" s="387"/>
      <c r="HJ86" s="387"/>
      <c r="HK86" s="387"/>
      <c r="HL86" s="387"/>
      <c r="HM86" s="387"/>
      <c r="HN86" s="387"/>
      <c r="HO86" s="387"/>
      <c r="HP86" s="387"/>
      <c r="HQ86" s="387"/>
      <c r="HR86" s="387"/>
      <c r="HS86" s="387"/>
      <c r="HT86" s="387"/>
      <c r="HU86" s="387"/>
      <c r="HV86" s="387"/>
      <c r="HW86" s="387"/>
      <c r="HX86" s="387"/>
      <c r="HY86" s="387"/>
      <c r="HZ86" s="387"/>
      <c r="IA86" s="387"/>
      <c r="IB86" s="387"/>
      <c r="IC86" s="387"/>
      <c r="ID86" s="387"/>
      <c r="IE86" s="387"/>
      <c r="IF86" s="387"/>
      <c r="IG86" s="387"/>
      <c r="IH86" s="387"/>
      <c r="II86" s="387"/>
      <c r="IJ86" s="387"/>
      <c r="IK86" s="387"/>
      <c r="IL86" s="387"/>
      <c r="IM86" s="387"/>
      <c r="IN86" s="387"/>
      <c r="IO86" s="387"/>
      <c r="IP86" s="387"/>
      <c r="IQ86" s="387"/>
      <c r="IR86" s="387"/>
    </row>
    <row r="87" spans="206:252" s="475" customFormat="1" ht="15.75">
      <c r="GX87" s="387"/>
      <c r="GY87" s="387"/>
      <c r="GZ87" s="387"/>
      <c r="HA87" s="387"/>
      <c r="HB87" s="387"/>
      <c r="HC87" s="387"/>
      <c r="HD87" s="387"/>
      <c r="HE87" s="387"/>
      <c r="HF87" s="387"/>
      <c r="HG87" s="387"/>
      <c r="HH87" s="387"/>
      <c r="HI87" s="387"/>
      <c r="HJ87" s="387"/>
      <c r="HK87" s="387"/>
      <c r="HL87" s="387"/>
      <c r="HM87" s="387"/>
      <c r="HN87" s="387"/>
      <c r="HO87" s="387"/>
      <c r="HP87" s="387"/>
      <c r="HQ87" s="387"/>
      <c r="HR87" s="387"/>
      <c r="HS87" s="387"/>
      <c r="HT87" s="387"/>
      <c r="HU87" s="387"/>
      <c r="HV87" s="387"/>
      <c r="HW87" s="387"/>
      <c r="HX87" s="387"/>
      <c r="HY87" s="387"/>
      <c r="HZ87" s="387"/>
      <c r="IA87" s="387"/>
      <c r="IB87" s="387"/>
      <c r="IC87" s="387"/>
      <c r="ID87" s="387"/>
      <c r="IE87" s="387"/>
      <c r="IF87" s="387"/>
      <c r="IG87" s="387"/>
      <c r="IH87" s="387"/>
      <c r="II87" s="387"/>
      <c r="IJ87" s="387"/>
      <c r="IK87" s="387"/>
      <c r="IL87" s="387"/>
      <c r="IM87" s="387"/>
      <c r="IN87" s="387"/>
      <c r="IO87" s="387"/>
      <c r="IP87" s="387"/>
      <c r="IQ87" s="387"/>
      <c r="IR87" s="387"/>
    </row>
    <row r="88" spans="206:252" s="475" customFormat="1" ht="15.75">
      <c r="GX88" s="387"/>
      <c r="GY88" s="387"/>
      <c r="GZ88" s="387"/>
      <c r="HA88" s="387"/>
      <c r="HB88" s="387"/>
      <c r="HC88" s="387"/>
      <c r="HD88" s="387"/>
      <c r="HE88" s="387"/>
      <c r="HF88" s="387"/>
      <c r="HG88" s="387"/>
      <c r="HH88" s="387"/>
      <c r="HI88" s="387"/>
      <c r="HJ88" s="387"/>
      <c r="HK88" s="387"/>
      <c r="HL88" s="387"/>
      <c r="HM88" s="387"/>
      <c r="HN88" s="387"/>
      <c r="HO88" s="387"/>
      <c r="HP88" s="387"/>
      <c r="HQ88" s="387"/>
      <c r="HR88" s="387"/>
      <c r="HS88" s="387"/>
      <c r="HT88" s="387"/>
      <c r="HU88" s="387"/>
      <c r="HV88" s="387"/>
      <c r="HW88" s="387"/>
      <c r="HX88" s="387"/>
      <c r="HY88" s="387"/>
      <c r="HZ88" s="387"/>
      <c r="IA88" s="387"/>
      <c r="IB88" s="387"/>
      <c r="IC88" s="387"/>
      <c r="ID88" s="387"/>
      <c r="IE88" s="387"/>
      <c r="IF88" s="387"/>
      <c r="IG88" s="387"/>
      <c r="IH88" s="387"/>
      <c r="II88" s="387"/>
      <c r="IJ88" s="387"/>
      <c r="IK88" s="387"/>
      <c r="IL88" s="387"/>
      <c r="IM88" s="387"/>
      <c r="IN88" s="387"/>
      <c r="IO88" s="387"/>
      <c r="IP88" s="387"/>
      <c r="IQ88" s="387"/>
      <c r="IR88" s="387"/>
    </row>
    <row r="89" spans="206:252" s="475" customFormat="1" ht="15.75">
      <c r="GX89" s="387"/>
      <c r="GY89" s="387"/>
      <c r="GZ89" s="387"/>
      <c r="HA89" s="387"/>
      <c r="HB89" s="387"/>
      <c r="HC89" s="387"/>
      <c r="HD89" s="387"/>
      <c r="HE89" s="387"/>
      <c r="HF89" s="387"/>
      <c r="HG89" s="387"/>
      <c r="HH89" s="387"/>
      <c r="HI89" s="387"/>
      <c r="HJ89" s="387"/>
      <c r="HK89" s="387"/>
      <c r="HL89" s="387"/>
      <c r="HM89" s="387"/>
      <c r="HN89" s="387"/>
      <c r="HO89" s="387"/>
      <c r="HP89" s="387"/>
      <c r="HQ89" s="387"/>
      <c r="HR89" s="387"/>
      <c r="HS89" s="387"/>
      <c r="HT89" s="387"/>
      <c r="HU89" s="387"/>
      <c r="HV89" s="387"/>
      <c r="HW89" s="387"/>
      <c r="HX89" s="387"/>
      <c r="HY89" s="387"/>
      <c r="HZ89" s="387"/>
      <c r="IA89" s="387"/>
      <c r="IB89" s="387"/>
      <c r="IC89" s="387"/>
      <c r="ID89" s="387"/>
      <c r="IE89" s="387"/>
      <c r="IF89" s="387"/>
      <c r="IG89" s="387"/>
      <c r="IH89" s="387"/>
      <c r="II89" s="387"/>
      <c r="IJ89" s="387"/>
      <c r="IK89" s="387"/>
      <c r="IL89" s="387"/>
      <c r="IM89" s="387"/>
      <c r="IN89" s="387"/>
      <c r="IO89" s="387"/>
      <c r="IP89" s="387"/>
      <c r="IQ89" s="387"/>
      <c r="IR89" s="387"/>
    </row>
    <row r="90" spans="206:252" s="475" customFormat="1" ht="15.75">
      <c r="GX90" s="387"/>
      <c r="GY90" s="387"/>
      <c r="GZ90" s="387"/>
      <c r="HA90" s="387"/>
      <c r="HB90" s="387"/>
      <c r="HC90" s="387"/>
      <c r="HD90" s="387"/>
      <c r="HE90" s="387"/>
      <c r="HF90" s="387"/>
      <c r="HG90" s="387"/>
      <c r="HH90" s="387"/>
      <c r="HI90" s="387"/>
      <c r="HJ90" s="387"/>
      <c r="HK90" s="387"/>
      <c r="HL90" s="387"/>
      <c r="HM90" s="387"/>
      <c r="HN90" s="387"/>
      <c r="HO90" s="387"/>
      <c r="HP90" s="387"/>
      <c r="HQ90" s="387"/>
      <c r="HR90" s="387"/>
      <c r="HS90" s="387"/>
      <c r="HT90" s="387"/>
      <c r="HU90" s="387"/>
      <c r="HV90" s="387"/>
      <c r="HW90" s="387"/>
      <c r="HX90" s="387"/>
      <c r="HY90" s="387"/>
      <c r="HZ90" s="387"/>
      <c r="IA90" s="387"/>
      <c r="IB90" s="387"/>
      <c r="IC90" s="387"/>
      <c r="ID90" s="387"/>
      <c r="IE90" s="387"/>
      <c r="IF90" s="387"/>
      <c r="IG90" s="387"/>
      <c r="IH90" s="387"/>
      <c r="II90" s="387"/>
      <c r="IJ90" s="387"/>
      <c r="IK90" s="387"/>
      <c r="IL90" s="387"/>
      <c r="IM90" s="387"/>
      <c r="IN90" s="387"/>
      <c r="IO90" s="387"/>
      <c r="IP90" s="387"/>
      <c r="IQ90" s="387"/>
      <c r="IR90" s="387"/>
    </row>
    <row r="91" spans="206:252" s="475" customFormat="1" ht="15.75">
      <c r="GX91" s="387"/>
      <c r="GY91" s="387"/>
      <c r="GZ91" s="387"/>
      <c r="HA91" s="387"/>
      <c r="HB91" s="387"/>
      <c r="HC91" s="387"/>
      <c r="HD91" s="387"/>
      <c r="HE91" s="387"/>
      <c r="HF91" s="387"/>
      <c r="HG91" s="387"/>
      <c r="HH91" s="387"/>
      <c r="HI91" s="387"/>
      <c r="HJ91" s="387"/>
      <c r="HK91" s="387"/>
      <c r="HL91" s="387"/>
      <c r="HM91" s="387"/>
      <c r="HN91" s="387"/>
      <c r="HO91" s="387"/>
      <c r="HP91" s="387"/>
      <c r="HQ91" s="387"/>
      <c r="HR91" s="387"/>
      <c r="HS91" s="387"/>
      <c r="HT91" s="387"/>
      <c r="HU91" s="387"/>
      <c r="HV91" s="387"/>
      <c r="HW91" s="387"/>
      <c r="HX91" s="387"/>
      <c r="HY91" s="387"/>
      <c r="HZ91" s="387"/>
      <c r="IA91" s="387"/>
      <c r="IB91" s="387"/>
      <c r="IC91" s="387"/>
      <c r="ID91" s="387"/>
      <c r="IE91" s="387"/>
      <c r="IF91" s="387"/>
      <c r="IG91" s="387"/>
      <c r="IH91" s="387"/>
      <c r="II91" s="387"/>
      <c r="IJ91" s="387"/>
      <c r="IK91" s="387"/>
      <c r="IL91" s="387"/>
      <c r="IM91" s="387"/>
      <c r="IN91" s="387"/>
      <c r="IO91" s="387"/>
      <c r="IP91" s="387"/>
      <c r="IQ91" s="387"/>
      <c r="IR91" s="387"/>
    </row>
    <row r="92" spans="206:252" s="475" customFormat="1" ht="15.75">
      <c r="GX92" s="387"/>
      <c r="GY92" s="387"/>
      <c r="GZ92" s="387"/>
      <c r="HA92" s="387"/>
      <c r="HB92" s="387"/>
      <c r="HC92" s="387"/>
      <c r="HD92" s="387"/>
      <c r="HE92" s="387"/>
      <c r="HF92" s="387"/>
      <c r="HG92" s="387"/>
      <c r="HH92" s="387"/>
      <c r="HI92" s="387"/>
      <c r="HJ92" s="387"/>
      <c r="HK92" s="387"/>
      <c r="HL92" s="387"/>
      <c r="HM92" s="387"/>
      <c r="HN92" s="387"/>
      <c r="HO92" s="387"/>
      <c r="HP92" s="387"/>
      <c r="HQ92" s="387"/>
      <c r="HR92" s="387"/>
      <c r="HS92" s="387"/>
      <c r="HT92" s="387"/>
      <c r="HU92" s="387"/>
      <c r="HV92" s="387"/>
      <c r="HW92" s="387"/>
      <c r="HX92" s="387"/>
      <c r="HY92" s="387"/>
      <c r="HZ92" s="387"/>
      <c r="IA92" s="387"/>
      <c r="IB92" s="387"/>
      <c r="IC92" s="387"/>
      <c r="ID92" s="387"/>
      <c r="IE92" s="387"/>
      <c r="IF92" s="387"/>
      <c r="IG92" s="387"/>
      <c r="IH92" s="387"/>
      <c r="II92" s="387"/>
      <c r="IJ92" s="387"/>
      <c r="IK92" s="387"/>
      <c r="IL92" s="387"/>
      <c r="IM92" s="387"/>
      <c r="IN92" s="387"/>
      <c r="IO92" s="387"/>
      <c r="IP92" s="387"/>
      <c r="IQ92" s="387"/>
      <c r="IR92" s="387"/>
    </row>
    <row r="93" spans="206:252" s="475" customFormat="1" ht="15.75">
      <c r="GX93" s="387"/>
      <c r="GY93" s="387"/>
      <c r="GZ93" s="387"/>
      <c r="HA93" s="387"/>
      <c r="HB93" s="387"/>
      <c r="HC93" s="387"/>
      <c r="HD93" s="387"/>
      <c r="HE93" s="387"/>
      <c r="HF93" s="387"/>
      <c r="HG93" s="387"/>
      <c r="HH93" s="387"/>
      <c r="HI93" s="387"/>
      <c r="HJ93" s="387"/>
      <c r="HK93" s="387"/>
      <c r="HL93" s="387"/>
      <c r="HM93" s="387"/>
      <c r="HN93" s="387"/>
      <c r="HO93" s="387"/>
      <c r="HP93" s="387"/>
      <c r="HQ93" s="387"/>
      <c r="HR93" s="387"/>
      <c r="HS93" s="387"/>
      <c r="HT93" s="387"/>
      <c r="HU93" s="387"/>
      <c r="HV93" s="387"/>
      <c r="HW93" s="387"/>
      <c r="HX93" s="387"/>
      <c r="HY93" s="387"/>
      <c r="HZ93" s="387"/>
      <c r="IA93" s="387"/>
      <c r="IB93" s="387"/>
      <c r="IC93" s="387"/>
      <c r="ID93" s="387"/>
      <c r="IE93" s="387"/>
      <c r="IF93" s="387"/>
      <c r="IG93" s="387"/>
      <c r="IH93" s="387"/>
      <c r="II93" s="387"/>
      <c r="IJ93" s="387"/>
      <c r="IK93" s="387"/>
      <c r="IL93" s="387"/>
      <c r="IM93" s="387"/>
      <c r="IN93" s="387"/>
      <c r="IO93" s="387"/>
      <c r="IP93" s="387"/>
      <c r="IQ93" s="387"/>
      <c r="IR93" s="387"/>
    </row>
    <row r="94" spans="206:252" s="475" customFormat="1" ht="15.75">
      <c r="GX94" s="387"/>
      <c r="GY94" s="387"/>
      <c r="GZ94" s="387"/>
      <c r="HA94" s="387"/>
      <c r="HB94" s="387"/>
      <c r="HC94" s="387"/>
      <c r="HD94" s="387"/>
      <c r="HE94" s="387"/>
      <c r="HF94" s="387"/>
      <c r="HG94" s="387"/>
      <c r="HH94" s="387"/>
      <c r="HI94" s="387"/>
      <c r="HJ94" s="387"/>
      <c r="HK94" s="387"/>
      <c r="HL94" s="387"/>
      <c r="HM94" s="387"/>
      <c r="HN94" s="387"/>
      <c r="HO94" s="387"/>
      <c r="HP94" s="387"/>
      <c r="HQ94" s="387"/>
      <c r="HR94" s="387"/>
      <c r="HS94" s="387"/>
      <c r="HT94" s="387"/>
      <c r="HU94" s="387"/>
      <c r="HV94" s="387"/>
      <c r="HW94" s="387"/>
      <c r="HX94" s="387"/>
      <c r="HY94" s="387"/>
      <c r="HZ94" s="387"/>
      <c r="IA94" s="387"/>
      <c r="IB94" s="387"/>
      <c r="IC94" s="387"/>
      <c r="ID94" s="387"/>
      <c r="IE94" s="387"/>
      <c r="IF94" s="387"/>
      <c r="IG94" s="387"/>
      <c r="IH94" s="387"/>
      <c r="II94" s="387"/>
      <c r="IJ94" s="387"/>
      <c r="IK94" s="387"/>
      <c r="IL94" s="387"/>
      <c r="IM94" s="387"/>
      <c r="IN94" s="387"/>
      <c r="IO94" s="387"/>
      <c r="IP94" s="387"/>
      <c r="IQ94" s="387"/>
      <c r="IR94" s="387"/>
    </row>
    <row r="95" spans="206:252" s="475" customFormat="1" ht="15.75">
      <c r="GX95" s="387"/>
      <c r="GY95" s="387"/>
      <c r="GZ95" s="387"/>
      <c r="HA95" s="387"/>
      <c r="HB95" s="387"/>
      <c r="HC95" s="387"/>
      <c r="HD95" s="387"/>
      <c r="HE95" s="387"/>
      <c r="HF95" s="387"/>
      <c r="HG95" s="387"/>
      <c r="HH95" s="387"/>
      <c r="HI95" s="387"/>
      <c r="HJ95" s="387"/>
      <c r="HK95" s="387"/>
      <c r="HL95" s="387"/>
      <c r="HM95" s="387"/>
      <c r="HN95" s="387"/>
      <c r="HO95" s="387"/>
      <c r="HP95" s="387"/>
      <c r="HQ95" s="387"/>
      <c r="HR95" s="387"/>
      <c r="HS95" s="387"/>
      <c r="HT95" s="387"/>
      <c r="HU95" s="387"/>
      <c r="HV95" s="387"/>
      <c r="HW95" s="387"/>
      <c r="HX95" s="387"/>
      <c r="HY95" s="387"/>
      <c r="HZ95" s="387"/>
      <c r="IA95" s="387"/>
      <c r="IB95" s="387"/>
      <c r="IC95" s="387"/>
      <c r="ID95" s="387"/>
      <c r="IE95" s="387"/>
      <c r="IF95" s="387"/>
      <c r="IG95" s="387"/>
      <c r="IH95" s="387"/>
      <c r="II95" s="387"/>
      <c r="IJ95" s="387"/>
      <c r="IK95" s="387"/>
      <c r="IL95" s="387"/>
      <c r="IM95" s="387"/>
      <c r="IN95" s="387"/>
      <c r="IO95" s="387"/>
      <c r="IP95" s="387"/>
      <c r="IQ95" s="387"/>
      <c r="IR95" s="387"/>
    </row>
    <row r="96" spans="206:252" s="475" customFormat="1" ht="15.75">
      <c r="GX96" s="387"/>
      <c r="GY96" s="387"/>
      <c r="GZ96" s="387"/>
      <c r="HA96" s="387"/>
      <c r="HB96" s="387"/>
      <c r="HC96" s="387"/>
      <c r="HD96" s="387"/>
      <c r="HE96" s="387"/>
      <c r="HF96" s="387"/>
      <c r="HG96" s="387"/>
      <c r="HH96" s="387"/>
      <c r="HI96" s="387"/>
      <c r="HJ96" s="387"/>
      <c r="HK96" s="387"/>
      <c r="HL96" s="387"/>
      <c r="HM96" s="387"/>
      <c r="HN96" s="387"/>
      <c r="HO96" s="387"/>
      <c r="HP96" s="387"/>
      <c r="HQ96" s="387"/>
      <c r="HR96" s="387"/>
      <c r="HS96" s="387"/>
      <c r="HT96" s="387"/>
      <c r="HU96" s="387"/>
      <c r="HV96" s="387"/>
      <c r="HW96" s="387"/>
      <c r="HX96" s="387"/>
      <c r="HY96" s="387"/>
      <c r="HZ96" s="387"/>
      <c r="IA96" s="387"/>
      <c r="IB96" s="387"/>
      <c r="IC96" s="387"/>
      <c r="ID96" s="387"/>
      <c r="IE96" s="387"/>
      <c r="IF96" s="387"/>
      <c r="IG96" s="387"/>
      <c r="IH96" s="387"/>
      <c r="II96" s="387"/>
      <c r="IJ96" s="387"/>
      <c r="IK96" s="387"/>
      <c r="IL96" s="387"/>
      <c r="IM96" s="387"/>
      <c r="IN96" s="387"/>
      <c r="IO96" s="387"/>
      <c r="IP96" s="387"/>
      <c r="IQ96" s="387"/>
      <c r="IR96" s="387"/>
    </row>
    <row r="97" spans="206:252" s="475" customFormat="1" ht="15.75">
      <c r="GX97" s="387"/>
      <c r="GY97" s="387"/>
      <c r="GZ97" s="387"/>
      <c r="HA97" s="387"/>
      <c r="HB97" s="387"/>
      <c r="HC97" s="387"/>
      <c r="HD97" s="387"/>
      <c r="HE97" s="387"/>
      <c r="HF97" s="387"/>
      <c r="HG97" s="387"/>
      <c r="HH97" s="387"/>
      <c r="HI97" s="387"/>
      <c r="HJ97" s="387"/>
      <c r="HK97" s="387"/>
      <c r="HL97" s="387"/>
      <c r="HM97" s="387"/>
      <c r="HN97" s="387"/>
      <c r="HO97" s="387"/>
      <c r="HP97" s="387"/>
      <c r="HQ97" s="387"/>
      <c r="HR97" s="387"/>
      <c r="HS97" s="387"/>
      <c r="HT97" s="387"/>
      <c r="HU97" s="387"/>
      <c r="HV97" s="387"/>
      <c r="HW97" s="387"/>
      <c r="HX97" s="387"/>
      <c r="HY97" s="387"/>
      <c r="HZ97" s="387"/>
      <c r="IA97" s="387"/>
      <c r="IB97" s="387"/>
      <c r="IC97" s="387"/>
      <c r="ID97" s="387"/>
      <c r="IE97" s="387"/>
      <c r="IF97" s="387"/>
      <c r="IG97" s="387"/>
      <c r="IH97" s="387"/>
      <c r="II97" s="387"/>
      <c r="IJ97" s="387"/>
      <c r="IK97" s="387"/>
      <c r="IL97" s="387"/>
      <c r="IM97" s="387"/>
      <c r="IN97" s="387"/>
      <c r="IO97" s="387"/>
      <c r="IP97" s="387"/>
      <c r="IQ97" s="387"/>
      <c r="IR97" s="387"/>
    </row>
    <row r="98" spans="206:252" s="475" customFormat="1" ht="15.75">
      <c r="GX98" s="387"/>
      <c r="GY98" s="387"/>
      <c r="GZ98" s="387"/>
      <c r="HA98" s="387"/>
      <c r="HB98" s="387"/>
      <c r="HC98" s="387"/>
      <c r="HD98" s="387"/>
      <c r="HE98" s="387"/>
      <c r="HF98" s="387"/>
      <c r="HG98" s="387"/>
      <c r="HH98" s="387"/>
      <c r="HI98" s="387"/>
      <c r="HJ98" s="387"/>
      <c r="HK98" s="387"/>
      <c r="HL98" s="387"/>
      <c r="HM98" s="387"/>
      <c r="HN98" s="387"/>
      <c r="HO98" s="387"/>
      <c r="HP98" s="387"/>
      <c r="HQ98" s="387"/>
      <c r="HR98" s="387"/>
      <c r="HS98" s="387"/>
      <c r="HT98" s="387"/>
      <c r="HU98" s="387"/>
      <c r="HV98" s="387"/>
      <c r="HW98" s="387"/>
      <c r="HX98" s="387"/>
      <c r="HY98" s="387"/>
      <c r="HZ98" s="387"/>
      <c r="IA98" s="387"/>
      <c r="IB98" s="387"/>
      <c r="IC98" s="387"/>
      <c r="ID98" s="387"/>
      <c r="IE98" s="387"/>
      <c r="IF98" s="387"/>
      <c r="IG98" s="387"/>
      <c r="IH98" s="387"/>
      <c r="II98" s="387"/>
      <c r="IJ98" s="387"/>
      <c r="IK98" s="387"/>
      <c r="IL98" s="387"/>
      <c r="IM98" s="387"/>
      <c r="IN98" s="387"/>
      <c r="IO98" s="387"/>
      <c r="IP98" s="387"/>
      <c r="IQ98" s="387"/>
      <c r="IR98" s="387"/>
    </row>
    <row r="99" spans="206:252" s="475" customFormat="1" ht="15.75">
      <c r="GX99" s="387"/>
      <c r="GY99" s="387"/>
      <c r="GZ99" s="387"/>
      <c r="HA99" s="387"/>
      <c r="HB99" s="387"/>
      <c r="HC99" s="387"/>
      <c r="HD99" s="387"/>
      <c r="HE99" s="387"/>
      <c r="HF99" s="387"/>
      <c r="HG99" s="387"/>
      <c r="HH99" s="387"/>
      <c r="HI99" s="387"/>
      <c r="HJ99" s="387"/>
      <c r="HK99" s="387"/>
      <c r="HL99" s="387"/>
      <c r="HM99" s="387"/>
      <c r="HN99" s="387"/>
      <c r="HO99" s="387"/>
      <c r="HP99" s="387"/>
      <c r="HQ99" s="387"/>
      <c r="HR99" s="387"/>
      <c r="HS99" s="387"/>
      <c r="HT99" s="387"/>
      <c r="HU99" s="387"/>
      <c r="HV99" s="387"/>
      <c r="HW99" s="387"/>
      <c r="HX99" s="387"/>
      <c r="HY99" s="387"/>
      <c r="HZ99" s="387"/>
      <c r="IA99" s="387"/>
      <c r="IB99" s="387"/>
      <c r="IC99" s="387"/>
      <c r="ID99" s="387"/>
      <c r="IE99" s="387"/>
      <c r="IF99" s="387"/>
      <c r="IG99" s="387"/>
      <c r="IH99" s="387"/>
      <c r="II99" s="387"/>
      <c r="IJ99" s="387"/>
      <c r="IK99" s="387"/>
      <c r="IL99" s="387"/>
      <c r="IM99" s="387"/>
      <c r="IN99" s="387"/>
      <c r="IO99" s="387"/>
      <c r="IP99" s="387"/>
      <c r="IQ99" s="387"/>
      <c r="IR99" s="387"/>
    </row>
    <row r="100" spans="206:252" s="475" customFormat="1" ht="15.75">
      <c r="GX100" s="387"/>
      <c r="GY100" s="387"/>
      <c r="GZ100" s="387"/>
      <c r="HA100" s="387"/>
      <c r="HB100" s="387"/>
      <c r="HC100" s="387"/>
      <c r="HD100" s="387"/>
      <c r="HE100" s="387"/>
      <c r="HF100" s="387"/>
      <c r="HG100" s="387"/>
      <c r="HH100" s="387"/>
      <c r="HI100" s="387"/>
      <c r="HJ100" s="387"/>
      <c r="HK100" s="387"/>
      <c r="HL100" s="387"/>
      <c r="HM100" s="387"/>
      <c r="HN100" s="387"/>
      <c r="HO100" s="387"/>
      <c r="HP100" s="387"/>
      <c r="HQ100" s="387"/>
      <c r="HR100" s="387"/>
      <c r="HS100" s="387"/>
      <c r="HT100" s="387"/>
      <c r="HU100" s="387"/>
      <c r="HV100" s="387"/>
      <c r="HW100" s="387"/>
      <c r="HX100" s="387"/>
      <c r="HY100" s="387"/>
      <c r="HZ100" s="387"/>
      <c r="IA100" s="387"/>
      <c r="IB100" s="387"/>
      <c r="IC100" s="387"/>
      <c r="ID100" s="387"/>
      <c r="IE100" s="387"/>
      <c r="IF100" s="387"/>
      <c r="IG100" s="387"/>
      <c r="IH100" s="387"/>
      <c r="II100" s="387"/>
      <c r="IJ100" s="387"/>
      <c r="IK100" s="387"/>
      <c r="IL100" s="387"/>
      <c r="IM100" s="387"/>
      <c r="IN100" s="387"/>
      <c r="IO100" s="387"/>
      <c r="IP100" s="387"/>
      <c r="IQ100" s="387"/>
      <c r="IR100" s="387"/>
    </row>
    <row r="101" spans="206:252" s="475" customFormat="1" ht="15.75">
      <c r="GX101" s="387"/>
      <c r="GY101" s="387"/>
      <c r="GZ101" s="387"/>
      <c r="HA101" s="387"/>
      <c r="HB101" s="387"/>
      <c r="HC101" s="387"/>
      <c r="HD101" s="387"/>
      <c r="HE101" s="387"/>
      <c r="HF101" s="387"/>
      <c r="HG101" s="387"/>
      <c r="HH101" s="387"/>
      <c r="HI101" s="387"/>
      <c r="HJ101" s="387"/>
      <c r="HK101" s="387"/>
      <c r="HL101" s="387"/>
      <c r="HM101" s="387"/>
      <c r="HN101" s="387"/>
      <c r="HO101" s="387"/>
      <c r="HP101" s="387"/>
      <c r="HQ101" s="387"/>
      <c r="HR101" s="387"/>
      <c r="HS101" s="387"/>
      <c r="HT101" s="387"/>
      <c r="HU101" s="387"/>
      <c r="HV101" s="387"/>
      <c r="HW101" s="387"/>
      <c r="HX101" s="387"/>
      <c r="HY101" s="387"/>
      <c r="HZ101" s="387"/>
      <c r="IA101" s="387"/>
      <c r="IB101" s="387"/>
      <c r="IC101" s="387"/>
      <c r="ID101" s="387"/>
      <c r="IE101" s="387"/>
      <c r="IF101" s="387"/>
      <c r="IG101" s="387"/>
      <c r="IH101" s="387"/>
      <c r="II101" s="387"/>
      <c r="IJ101" s="387"/>
      <c r="IK101" s="387"/>
      <c r="IL101" s="387"/>
      <c r="IM101" s="387"/>
      <c r="IN101" s="387"/>
      <c r="IO101" s="387"/>
      <c r="IP101" s="387"/>
      <c r="IQ101" s="387"/>
      <c r="IR101" s="387"/>
    </row>
    <row r="102" spans="206:252" s="475" customFormat="1" ht="15.75">
      <c r="GX102" s="387"/>
      <c r="GY102" s="387"/>
      <c r="GZ102" s="387"/>
      <c r="HA102" s="387"/>
      <c r="HB102" s="387"/>
      <c r="HC102" s="387"/>
      <c r="HD102" s="387"/>
      <c r="HE102" s="387"/>
      <c r="HF102" s="387"/>
      <c r="HG102" s="387"/>
      <c r="HH102" s="387"/>
      <c r="HI102" s="387"/>
      <c r="HJ102" s="387"/>
      <c r="HK102" s="387"/>
      <c r="HL102" s="387"/>
      <c r="HM102" s="387"/>
      <c r="HN102" s="387"/>
      <c r="HO102" s="387"/>
      <c r="HP102" s="387"/>
      <c r="HQ102" s="387"/>
      <c r="HR102" s="387"/>
      <c r="HS102" s="387"/>
      <c r="HT102" s="387"/>
      <c r="HU102" s="387"/>
      <c r="HV102" s="387"/>
      <c r="HW102" s="387"/>
      <c r="HX102" s="387"/>
      <c r="HY102" s="387"/>
      <c r="HZ102" s="387"/>
      <c r="IA102" s="387"/>
      <c r="IB102" s="387"/>
      <c r="IC102" s="387"/>
      <c r="ID102" s="387"/>
      <c r="IE102" s="387"/>
      <c r="IF102" s="387"/>
      <c r="IG102" s="387"/>
      <c r="IH102" s="387"/>
      <c r="II102" s="387"/>
      <c r="IJ102" s="387"/>
      <c r="IK102" s="387"/>
      <c r="IL102" s="387"/>
      <c r="IM102" s="387"/>
      <c r="IN102" s="387"/>
      <c r="IO102" s="387"/>
      <c r="IP102" s="387"/>
      <c r="IQ102" s="387"/>
      <c r="IR102" s="387"/>
    </row>
    <row r="103" spans="206:252" s="475" customFormat="1" ht="15.75">
      <c r="GX103" s="387"/>
      <c r="GY103" s="387"/>
      <c r="GZ103" s="387"/>
      <c r="HA103" s="387"/>
      <c r="HB103" s="387"/>
      <c r="HC103" s="387"/>
      <c r="HD103" s="387"/>
      <c r="HE103" s="387"/>
      <c r="HF103" s="387"/>
      <c r="HG103" s="387"/>
      <c r="HH103" s="387"/>
      <c r="HI103" s="387"/>
      <c r="HJ103" s="387"/>
      <c r="HK103" s="387"/>
      <c r="HL103" s="387"/>
      <c r="HM103" s="387"/>
      <c r="HN103" s="387"/>
      <c r="HO103" s="387"/>
      <c r="HP103" s="387"/>
      <c r="HQ103" s="387"/>
      <c r="HR103" s="387"/>
      <c r="HS103" s="387"/>
      <c r="HT103" s="387"/>
      <c r="HU103" s="387"/>
      <c r="HV103" s="387"/>
      <c r="HW103" s="387"/>
      <c r="HX103" s="387"/>
      <c r="HY103" s="387"/>
      <c r="HZ103" s="387"/>
      <c r="IA103" s="387"/>
      <c r="IB103" s="387"/>
      <c r="IC103" s="387"/>
      <c r="ID103" s="387"/>
      <c r="IE103" s="387"/>
      <c r="IF103" s="387"/>
      <c r="IG103" s="387"/>
      <c r="IH103" s="387"/>
      <c r="II103" s="387"/>
      <c r="IJ103" s="387"/>
      <c r="IK103" s="387"/>
      <c r="IL103" s="387"/>
      <c r="IM103" s="387"/>
      <c r="IN103" s="387"/>
      <c r="IO103" s="387"/>
      <c r="IP103" s="387"/>
      <c r="IQ103" s="387"/>
      <c r="IR103" s="387"/>
    </row>
    <row r="104" spans="206:252" s="475" customFormat="1" ht="15.75">
      <c r="GX104" s="387"/>
      <c r="GY104" s="387"/>
      <c r="GZ104" s="387"/>
      <c r="HA104" s="387"/>
      <c r="HB104" s="387"/>
      <c r="HC104" s="387"/>
      <c r="HD104" s="387"/>
      <c r="HE104" s="387"/>
      <c r="HF104" s="387"/>
      <c r="HG104" s="387"/>
      <c r="HH104" s="387"/>
      <c r="HI104" s="387"/>
      <c r="HJ104" s="387"/>
      <c r="HK104" s="387"/>
      <c r="HL104" s="387"/>
      <c r="HM104" s="387"/>
      <c r="HN104" s="387"/>
      <c r="HO104" s="387"/>
      <c r="HP104" s="387"/>
      <c r="HQ104" s="387"/>
      <c r="HR104" s="387"/>
      <c r="HS104" s="387"/>
      <c r="HT104" s="387"/>
      <c r="HU104" s="387"/>
      <c r="HV104" s="387"/>
      <c r="HW104" s="387"/>
      <c r="HX104" s="387"/>
      <c r="HY104" s="387"/>
      <c r="HZ104" s="387"/>
      <c r="IA104" s="387"/>
      <c r="IB104" s="387"/>
      <c r="IC104" s="387"/>
      <c r="ID104" s="387"/>
      <c r="IE104" s="387"/>
      <c r="IF104" s="387"/>
      <c r="IG104" s="387"/>
      <c r="IH104" s="387"/>
      <c r="II104" s="387"/>
      <c r="IJ104" s="387"/>
      <c r="IK104" s="387"/>
      <c r="IL104" s="387"/>
      <c r="IM104" s="387"/>
      <c r="IN104" s="387"/>
      <c r="IO104" s="387"/>
      <c r="IP104" s="387"/>
      <c r="IQ104" s="387"/>
      <c r="IR104" s="387"/>
    </row>
    <row r="105" spans="206:252" s="475" customFormat="1" ht="15.75">
      <c r="GX105" s="387"/>
      <c r="GY105" s="387"/>
      <c r="GZ105" s="387"/>
      <c r="HA105" s="387"/>
      <c r="HB105" s="387"/>
      <c r="HC105" s="387"/>
      <c r="HD105" s="387"/>
      <c r="HE105" s="387"/>
      <c r="HF105" s="387"/>
      <c r="HG105" s="387"/>
      <c r="HH105" s="387"/>
      <c r="HI105" s="387"/>
      <c r="HJ105" s="387"/>
      <c r="HK105" s="387"/>
      <c r="HL105" s="387"/>
      <c r="HM105" s="387"/>
      <c r="HN105" s="387"/>
      <c r="HO105" s="387"/>
      <c r="HP105" s="387"/>
      <c r="HQ105" s="387"/>
      <c r="HR105" s="387"/>
      <c r="HS105" s="387"/>
      <c r="HT105" s="387"/>
      <c r="HU105" s="387"/>
      <c r="HV105" s="387"/>
      <c r="HW105" s="387"/>
      <c r="HX105" s="387"/>
      <c r="HY105" s="387"/>
      <c r="HZ105" s="387"/>
      <c r="IA105" s="387"/>
      <c r="IB105" s="387"/>
      <c r="IC105" s="387"/>
      <c r="ID105" s="387"/>
      <c r="IE105" s="387"/>
      <c r="IF105" s="387"/>
      <c r="IG105" s="387"/>
      <c r="IH105" s="387"/>
      <c r="II105" s="387"/>
      <c r="IJ105" s="387"/>
      <c r="IK105" s="387"/>
      <c r="IL105" s="387"/>
      <c r="IM105" s="387"/>
      <c r="IN105" s="387"/>
      <c r="IO105" s="387"/>
      <c r="IP105" s="387"/>
      <c r="IQ105" s="387"/>
      <c r="IR105" s="387"/>
    </row>
    <row r="106" spans="206:252" s="475" customFormat="1" ht="15.75">
      <c r="GX106" s="387"/>
      <c r="GY106" s="387"/>
      <c r="GZ106" s="387"/>
      <c r="HA106" s="387"/>
      <c r="HB106" s="387"/>
      <c r="HC106" s="387"/>
      <c r="HD106" s="387"/>
      <c r="HE106" s="387"/>
      <c r="HF106" s="387"/>
      <c r="HG106" s="387"/>
      <c r="HH106" s="387"/>
      <c r="HI106" s="387"/>
      <c r="HJ106" s="387"/>
      <c r="HK106" s="387"/>
      <c r="HL106" s="387"/>
      <c r="HM106" s="387"/>
      <c r="HN106" s="387"/>
      <c r="HO106" s="387"/>
      <c r="HP106" s="387"/>
      <c r="HQ106" s="387"/>
      <c r="HR106" s="387"/>
      <c r="HS106" s="387"/>
      <c r="HT106" s="387"/>
      <c r="HU106" s="387"/>
      <c r="HV106" s="387"/>
      <c r="HW106" s="387"/>
      <c r="HX106" s="387"/>
      <c r="HY106" s="387"/>
      <c r="HZ106" s="387"/>
      <c r="IA106" s="387"/>
      <c r="IB106" s="387"/>
      <c r="IC106" s="387"/>
      <c r="ID106" s="387"/>
      <c r="IE106" s="387"/>
      <c r="IF106" s="387"/>
      <c r="IG106" s="387"/>
      <c r="IH106" s="387"/>
      <c r="II106" s="387"/>
      <c r="IJ106" s="387"/>
      <c r="IK106" s="387"/>
      <c r="IL106" s="387"/>
      <c r="IM106" s="387"/>
      <c r="IN106" s="387"/>
      <c r="IO106" s="387"/>
      <c r="IP106" s="387"/>
      <c r="IQ106" s="387"/>
      <c r="IR106" s="387"/>
    </row>
    <row r="107" spans="206:252" s="475" customFormat="1" ht="15.75">
      <c r="GX107" s="387"/>
      <c r="GY107" s="387"/>
      <c r="GZ107" s="387"/>
      <c r="HA107" s="387"/>
      <c r="HB107" s="387"/>
      <c r="HC107" s="387"/>
      <c r="HD107" s="387"/>
      <c r="HE107" s="387"/>
      <c r="HF107" s="387"/>
      <c r="HG107" s="387"/>
      <c r="HH107" s="387"/>
      <c r="HI107" s="387"/>
      <c r="HJ107" s="387"/>
      <c r="HK107" s="387"/>
      <c r="HL107" s="387"/>
      <c r="HM107" s="387"/>
      <c r="HN107" s="387"/>
      <c r="HO107" s="387"/>
      <c r="HP107" s="387"/>
      <c r="HQ107" s="387"/>
      <c r="HR107" s="387"/>
      <c r="HS107" s="387"/>
      <c r="HT107" s="387"/>
      <c r="HU107" s="387"/>
      <c r="HV107" s="387"/>
      <c r="HW107" s="387"/>
      <c r="HX107" s="387"/>
      <c r="HY107" s="387"/>
      <c r="HZ107" s="387"/>
      <c r="IA107" s="387"/>
      <c r="IB107" s="387"/>
      <c r="IC107" s="387"/>
      <c r="ID107" s="387"/>
      <c r="IE107" s="387"/>
      <c r="IF107" s="387"/>
      <c r="IG107" s="387"/>
      <c r="IH107" s="387"/>
      <c r="II107" s="387"/>
      <c r="IJ107" s="387"/>
      <c r="IK107" s="387"/>
      <c r="IL107" s="387"/>
      <c r="IM107" s="387"/>
      <c r="IN107" s="387"/>
      <c r="IO107" s="387"/>
      <c r="IP107" s="387"/>
      <c r="IQ107" s="387"/>
      <c r="IR107" s="387"/>
    </row>
    <row r="108" spans="206:252" s="475" customFormat="1" ht="15.75">
      <c r="GX108" s="387"/>
      <c r="GY108" s="387"/>
      <c r="GZ108" s="387"/>
      <c r="HA108" s="387"/>
      <c r="HB108" s="387"/>
      <c r="HC108" s="387"/>
      <c r="HD108" s="387"/>
      <c r="HE108" s="387"/>
      <c r="HF108" s="387"/>
      <c r="HG108" s="387"/>
      <c r="HH108" s="387"/>
      <c r="HI108" s="387"/>
      <c r="HJ108" s="387"/>
      <c r="HK108" s="387"/>
      <c r="HL108" s="387"/>
      <c r="HM108" s="387"/>
      <c r="HN108" s="387"/>
      <c r="HO108" s="387"/>
      <c r="HP108" s="387"/>
      <c r="HQ108" s="387"/>
      <c r="HR108" s="387"/>
      <c r="HS108" s="387"/>
      <c r="HT108" s="387"/>
      <c r="HU108" s="387"/>
      <c r="HV108" s="387"/>
      <c r="HW108" s="387"/>
      <c r="HX108" s="387"/>
      <c r="HY108" s="387"/>
      <c r="HZ108" s="387"/>
      <c r="IA108" s="387"/>
      <c r="IB108" s="387"/>
      <c r="IC108" s="387"/>
      <c r="ID108" s="387"/>
      <c r="IE108" s="387"/>
      <c r="IF108" s="387"/>
      <c r="IG108" s="387"/>
      <c r="IH108" s="387"/>
      <c r="II108" s="387"/>
      <c r="IJ108" s="387"/>
      <c r="IK108" s="387"/>
      <c r="IL108" s="387"/>
      <c r="IM108" s="387"/>
      <c r="IN108" s="387"/>
      <c r="IO108" s="387"/>
      <c r="IP108" s="387"/>
      <c r="IQ108" s="387"/>
      <c r="IR108" s="387"/>
    </row>
    <row r="109" spans="206:252" s="475" customFormat="1" ht="15.75">
      <c r="GX109" s="387"/>
      <c r="GY109" s="387"/>
      <c r="GZ109" s="387"/>
      <c r="HA109" s="387"/>
      <c r="HB109" s="387"/>
      <c r="HC109" s="387"/>
      <c r="HD109" s="387"/>
      <c r="HE109" s="387"/>
      <c r="HF109" s="387"/>
      <c r="HG109" s="387"/>
      <c r="HH109" s="387"/>
      <c r="HI109" s="387"/>
      <c r="HJ109" s="387"/>
      <c r="HK109" s="387"/>
      <c r="HL109" s="387"/>
      <c r="HM109" s="387"/>
      <c r="HN109" s="387"/>
      <c r="HO109" s="387"/>
      <c r="HP109" s="387"/>
      <c r="HQ109" s="387"/>
      <c r="HR109" s="387"/>
      <c r="HS109" s="387"/>
      <c r="HT109" s="387"/>
      <c r="HU109" s="387"/>
      <c r="HV109" s="387"/>
      <c r="HW109" s="387"/>
      <c r="HX109" s="387"/>
      <c r="HY109" s="387"/>
      <c r="HZ109" s="387"/>
      <c r="IA109" s="387"/>
      <c r="IB109" s="387"/>
      <c r="IC109" s="387"/>
      <c r="ID109" s="387"/>
      <c r="IE109" s="387"/>
      <c r="IF109" s="387"/>
      <c r="IG109" s="387"/>
      <c r="IH109" s="387"/>
      <c r="II109" s="387"/>
      <c r="IJ109" s="387"/>
      <c r="IK109" s="387"/>
      <c r="IL109" s="387"/>
      <c r="IM109" s="387"/>
      <c r="IN109" s="387"/>
      <c r="IO109" s="387"/>
      <c r="IP109" s="387"/>
      <c r="IQ109" s="387"/>
      <c r="IR109" s="387"/>
    </row>
    <row r="110" spans="206:252" s="475" customFormat="1" ht="15.75">
      <c r="GX110" s="387"/>
      <c r="GY110" s="387"/>
      <c r="GZ110" s="387"/>
      <c r="HA110" s="387"/>
      <c r="HB110" s="387"/>
      <c r="HC110" s="387"/>
      <c r="HD110" s="387"/>
      <c r="HE110" s="387"/>
      <c r="HF110" s="387"/>
      <c r="HG110" s="387"/>
      <c r="HH110" s="387"/>
      <c r="HI110" s="387"/>
      <c r="HJ110" s="387"/>
      <c r="HK110" s="387"/>
      <c r="HL110" s="387"/>
      <c r="HM110" s="387"/>
      <c r="HN110" s="387"/>
      <c r="HO110" s="387"/>
      <c r="HP110" s="387"/>
      <c r="HQ110" s="387"/>
      <c r="HR110" s="387"/>
      <c r="HS110" s="387"/>
      <c r="HT110" s="387"/>
      <c r="HU110" s="387"/>
      <c r="HV110" s="387"/>
      <c r="HW110" s="387"/>
      <c r="HX110" s="387"/>
      <c r="HY110" s="387"/>
      <c r="HZ110" s="387"/>
      <c r="IA110" s="387"/>
      <c r="IB110" s="387"/>
      <c r="IC110" s="387"/>
      <c r="ID110" s="387"/>
      <c r="IE110" s="387"/>
      <c r="IF110" s="387"/>
      <c r="IG110" s="387"/>
      <c r="IH110" s="387"/>
      <c r="II110" s="387"/>
      <c r="IJ110" s="387"/>
      <c r="IK110" s="387"/>
      <c r="IL110" s="387"/>
      <c r="IM110" s="387"/>
      <c r="IN110" s="387"/>
      <c r="IO110" s="387"/>
      <c r="IP110" s="387"/>
      <c r="IQ110" s="387"/>
      <c r="IR110" s="387"/>
    </row>
    <row r="111" spans="206:252" s="475" customFormat="1" ht="15.75">
      <c r="GX111" s="387"/>
      <c r="GY111" s="387"/>
      <c r="GZ111" s="387"/>
      <c r="HA111" s="387"/>
      <c r="HB111" s="387"/>
      <c r="HC111" s="387"/>
      <c r="HD111" s="387"/>
      <c r="HE111" s="387"/>
      <c r="HF111" s="387"/>
      <c r="HG111" s="387"/>
      <c r="HH111" s="387"/>
      <c r="HI111" s="387"/>
      <c r="HJ111" s="387"/>
      <c r="HK111" s="387"/>
      <c r="HL111" s="387"/>
      <c r="HM111" s="387"/>
      <c r="HN111" s="387"/>
      <c r="HO111" s="387"/>
      <c r="HP111" s="387"/>
      <c r="HQ111" s="387"/>
      <c r="HR111" s="387"/>
      <c r="HS111" s="387"/>
      <c r="HT111" s="387"/>
      <c r="HU111" s="387"/>
      <c r="HV111" s="387"/>
      <c r="HW111" s="387"/>
      <c r="HX111" s="387"/>
      <c r="HY111" s="387"/>
      <c r="HZ111" s="387"/>
      <c r="IA111" s="387"/>
      <c r="IB111" s="387"/>
      <c r="IC111" s="387"/>
      <c r="ID111" s="387"/>
      <c r="IE111" s="387"/>
      <c r="IF111" s="387"/>
      <c r="IG111" s="387"/>
      <c r="IH111" s="387"/>
      <c r="II111" s="387"/>
      <c r="IJ111" s="387"/>
      <c r="IK111" s="387"/>
      <c r="IL111" s="387"/>
      <c r="IM111" s="387"/>
      <c r="IN111" s="387"/>
      <c r="IO111" s="387"/>
      <c r="IP111" s="387"/>
      <c r="IQ111" s="387"/>
      <c r="IR111" s="387"/>
    </row>
    <row r="112" spans="206:252" s="475" customFormat="1" ht="15.75">
      <c r="GX112" s="387"/>
      <c r="GY112" s="387"/>
      <c r="GZ112" s="387"/>
      <c r="HA112" s="387"/>
      <c r="HB112" s="387"/>
      <c r="HC112" s="387"/>
      <c r="HD112" s="387"/>
      <c r="HE112" s="387"/>
      <c r="HF112" s="387"/>
      <c r="HG112" s="387"/>
      <c r="HH112" s="387"/>
      <c r="HI112" s="387"/>
      <c r="HJ112" s="387"/>
      <c r="HK112" s="387"/>
      <c r="HL112" s="387"/>
      <c r="HM112" s="387"/>
      <c r="HN112" s="387"/>
      <c r="HO112" s="387"/>
      <c r="HP112" s="387"/>
      <c r="HQ112" s="387"/>
      <c r="HR112" s="387"/>
      <c r="HS112" s="387"/>
      <c r="HT112" s="387"/>
      <c r="HU112" s="387"/>
      <c r="HV112" s="387"/>
      <c r="HW112" s="387"/>
      <c r="HX112" s="387"/>
      <c r="HY112" s="387"/>
      <c r="HZ112" s="387"/>
      <c r="IA112" s="387"/>
      <c r="IB112" s="387"/>
      <c r="IC112" s="387"/>
      <c r="ID112" s="387"/>
      <c r="IE112" s="387"/>
      <c r="IF112" s="387"/>
      <c r="IG112" s="387"/>
      <c r="IH112" s="387"/>
      <c r="II112" s="387"/>
      <c r="IJ112" s="387"/>
      <c r="IK112" s="387"/>
      <c r="IL112" s="387"/>
      <c r="IM112" s="387"/>
      <c r="IN112" s="387"/>
      <c r="IO112" s="387"/>
      <c r="IP112" s="387"/>
      <c r="IQ112" s="387"/>
      <c r="IR112" s="387"/>
    </row>
    <row r="113" spans="206:252" s="475" customFormat="1" ht="15.75">
      <c r="GX113" s="387"/>
      <c r="GY113" s="387"/>
      <c r="GZ113" s="387"/>
      <c r="HA113" s="387"/>
      <c r="HB113" s="387"/>
      <c r="HC113" s="387"/>
      <c r="HD113" s="387"/>
      <c r="HE113" s="387"/>
      <c r="HF113" s="387"/>
      <c r="HG113" s="387"/>
      <c r="HH113" s="387"/>
      <c r="HI113" s="387"/>
      <c r="HJ113" s="387"/>
      <c r="HK113" s="387"/>
      <c r="HL113" s="387"/>
      <c r="HM113" s="387"/>
      <c r="HN113" s="387"/>
      <c r="HO113" s="387"/>
      <c r="HP113" s="387"/>
      <c r="HQ113" s="387"/>
      <c r="HR113" s="387"/>
      <c r="HS113" s="387"/>
      <c r="HT113" s="387"/>
      <c r="HU113" s="387"/>
      <c r="HV113" s="387"/>
      <c r="HW113" s="387"/>
      <c r="HX113" s="387"/>
      <c r="HY113" s="387"/>
      <c r="HZ113" s="387"/>
      <c r="IA113" s="387"/>
      <c r="IB113" s="387"/>
      <c r="IC113" s="387"/>
      <c r="ID113" s="387"/>
      <c r="IE113" s="387"/>
      <c r="IF113" s="387"/>
      <c r="IG113" s="387"/>
      <c r="IH113" s="387"/>
      <c r="II113" s="387"/>
      <c r="IJ113" s="387"/>
      <c r="IK113" s="387"/>
      <c r="IL113" s="387"/>
      <c r="IM113" s="387"/>
      <c r="IN113" s="387"/>
      <c r="IO113" s="387"/>
      <c r="IP113" s="387"/>
      <c r="IQ113" s="387"/>
      <c r="IR113" s="387"/>
    </row>
    <row r="114" spans="206:252" s="475" customFormat="1" ht="15.75">
      <c r="GX114" s="387"/>
      <c r="GY114" s="387"/>
      <c r="GZ114" s="387"/>
      <c r="HA114" s="387"/>
      <c r="HB114" s="387"/>
      <c r="HC114" s="387"/>
      <c r="HD114" s="387"/>
      <c r="HE114" s="387"/>
      <c r="HF114" s="387"/>
      <c r="HG114" s="387"/>
      <c r="HH114" s="387"/>
      <c r="HI114" s="387"/>
      <c r="HJ114" s="387"/>
      <c r="HK114" s="387"/>
      <c r="HL114" s="387"/>
      <c r="HM114" s="387"/>
      <c r="HN114" s="387"/>
      <c r="HO114" s="387"/>
      <c r="HP114" s="387"/>
      <c r="HQ114" s="387"/>
      <c r="HR114" s="387"/>
      <c r="HS114" s="387"/>
      <c r="HT114" s="387"/>
      <c r="HU114" s="387"/>
      <c r="HV114" s="387"/>
      <c r="HW114" s="387"/>
      <c r="HX114" s="387"/>
      <c r="HY114" s="387"/>
      <c r="HZ114" s="387"/>
      <c r="IA114" s="387"/>
      <c r="IB114" s="387"/>
      <c r="IC114" s="387"/>
      <c r="ID114" s="387"/>
      <c r="IE114" s="387"/>
      <c r="IF114" s="387"/>
      <c r="IG114" s="387"/>
      <c r="IH114" s="387"/>
      <c r="II114" s="387"/>
      <c r="IJ114" s="387"/>
      <c r="IK114" s="387"/>
      <c r="IL114" s="387"/>
      <c r="IM114" s="387"/>
      <c r="IN114" s="387"/>
      <c r="IO114" s="387"/>
      <c r="IP114" s="387"/>
      <c r="IQ114" s="387"/>
      <c r="IR114" s="387"/>
    </row>
    <row r="115" spans="206:252" s="475" customFormat="1" ht="15.75">
      <c r="GX115" s="387"/>
      <c r="GY115" s="387"/>
      <c r="GZ115" s="387"/>
      <c r="HA115" s="387"/>
      <c r="HB115" s="387"/>
      <c r="HC115" s="387"/>
      <c r="HD115" s="387"/>
      <c r="HE115" s="387"/>
      <c r="HF115" s="387"/>
      <c r="HG115" s="387"/>
      <c r="HH115" s="387"/>
      <c r="HI115" s="387"/>
      <c r="HJ115" s="387"/>
      <c r="HK115" s="387"/>
      <c r="HL115" s="387"/>
      <c r="HM115" s="387"/>
      <c r="HN115" s="387"/>
      <c r="HO115" s="387"/>
      <c r="HP115" s="387"/>
      <c r="HQ115" s="387"/>
      <c r="HR115" s="387"/>
      <c r="HS115" s="387"/>
      <c r="HT115" s="387"/>
      <c r="HU115" s="387"/>
      <c r="HV115" s="387"/>
      <c r="HW115" s="387"/>
      <c r="HX115" s="387"/>
      <c r="HY115" s="387"/>
      <c r="HZ115" s="387"/>
      <c r="IA115" s="387"/>
      <c r="IB115" s="387"/>
      <c r="IC115" s="387"/>
      <c r="ID115" s="387"/>
      <c r="IE115" s="387"/>
      <c r="IF115" s="387"/>
      <c r="IG115" s="387"/>
      <c r="IH115" s="387"/>
      <c r="II115" s="387"/>
      <c r="IJ115" s="387"/>
      <c r="IK115" s="387"/>
      <c r="IL115" s="387"/>
      <c r="IM115" s="387"/>
      <c r="IN115" s="387"/>
      <c r="IO115" s="387"/>
      <c r="IP115" s="387"/>
      <c r="IQ115" s="387"/>
      <c r="IR115" s="387"/>
    </row>
    <row r="116" spans="206:252" s="475" customFormat="1" ht="15.75">
      <c r="GX116" s="387"/>
      <c r="GY116" s="387"/>
      <c r="GZ116" s="387"/>
      <c r="HA116" s="387"/>
      <c r="HB116" s="387"/>
      <c r="HC116" s="387"/>
      <c r="HD116" s="387"/>
      <c r="HE116" s="387"/>
      <c r="HF116" s="387"/>
      <c r="HG116" s="387"/>
      <c r="HH116" s="387"/>
      <c r="HI116" s="387"/>
      <c r="HJ116" s="387"/>
      <c r="HK116" s="387"/>
      <c r="HL116" s="387"/>
      <c r="HM116" s="387"/>
      <c r="HN116" s="387"/>
      <c r="HO116" s="387"/>
      <c r="HP116" s="387"/>
      <c r="HQ116" s="387"/>
      <c r="HR116" s="387"/>
      <c r="HS116" s="387"/>
      <c r="HT116" s="387"/>
      <c r="HU116" s="387"/>
      <c r="HV116" s="387"/>
      <c r="HW116" s="387"/>
      <c r="HX116" s="387"/>
      <c r="HY116" s="387"/>
      <c r="HZ116" s="387"/>
      <c r="IA116" s="387"/>
      <c r="IB116" s="387"/>
      <c r="IC116" s="387"/>
      <c r="ID116" s="387"/>
      <c r="IE116" s="387"/>
      <c r="IF116" s="387"/>
      <c r="IG116" s="387"/>
      <c r="IH116" s="387"/>
      <c r="II116" s="387"/>
      <c r="IJ116" s="387"/>
      <c r="IK116" s="387"/>
      <c r="IL116" s="387"/>
      <c r="IM116" s="387"/>
      <c r="IN116" s="387"/>
      <c r="IO116" s="387"/>
      <c r="IP116" s="387"/>
      <c r="IQ116" s="387"/>
      <c r="IR116" s="387"/>
    </row>
    <row r="117" spans="206:252" s="475" customFormat="1" ht="15.75">
      <c r="GX117" s="387"/>
      <c r="GY117" s="387"/>
      <c r="GZ117" s="387"/>
      <c r="HA117" s="387"/>
      <c r="HB117" s="387"/>
      <c r="HC117" s="387"/>
      <c r="HD117" s="387"/>
      <c r="HE117" s="387"/>
      <c r="HF117" s="387"/>
      <c r="HG117" s="387"/>
      <c r="HH117" s="387"/>
      <c r="HI117" s="387"/>
      <c r="HJ117" s="387"/>
      <c r="HK117" s="387"/>
      <c r="HL117" s="387"/>
      <c r="HM117" s="387"/>
      <c r="HN117" s="387"/>
      <c r="HO117" s="387"/>
      <c r="HP117" s="387"/>
      <c r="HQ117" s="387"/>
      <c r="HR117" s="387"/>
      <c r="HS117" s="387"/>
      <c r="HT117" s="387"/>
      <c r="HU117" s="387"/>
      <c r="HV117" s="387"/>
      <c r="HW117" s="387"/>
      <c r="HX117" s="387"/>
      <c r="HY117" s="387"/>
      <c r="HZ117" s="387"/>
      <c r="IA117" s="387"/>
      <c r="IB117" s="387"/>
      <c r="IC117" s="387"/>
      <c r="ID117" s="387"/>
      <c r="IE117" s="387"/>
      <c r="IF117" s="387"/>
      <c r="IG117" s="387"/>
      <c r="IH117" s="387"/>
      <c r="II117" s="387"/>
      <c r="IJ117" s="387"/>
      <c r="IK117" s="387"/>
      <c r="IL117" s="387"/>
      <c r="IM117" s="387"/>
      <c r="IN117" s="387"/>
      <c r="IO117" s="387"/>
      <c r="IP117" s="387"/>
      <c r="IQ117" s="387"/>
      <c r="IR117" s="387"/>
    </row>
    <row r="118" spans="206:252" s="475" customFormat="1" ht="15.75">
      <c r="GX118" s="387"/>
      <c r="GY118" s="387"/>
      <c r="GZ118" s="387"/>
      <c r="HA118" s="387"/>
      <c r="HB118" s="387"/>
      <c r="HC118" s="387"/>
      <c r="HD118" s="387"/>
      <c r="HE118" s="387"/>
      <c r="HF118" s="387"/>
      <c r="HG118" s="387"/>
      <c r="HH118" s="387"/>
      <c r="HI118" s="387"/>
      <c r="HJ118" s="387"/>
      <c r="HK118" s="387"/>
      <c r="HL118" s="387"/>
      <c r="HM118" s="387"/>
      <c r="HN118" s="387"/>
      <c r="HO118" s="387"/>
      <c r="HP118" s="387"/>
      <c r="HQ118" s="387"/>
      <c r="HR118" s="387"/>
      <c r="HS118" s="387"/>
      <c r="HT118" s="387"/>
      <c r="HU118" s="387"/>
      <c r="HV118" s="387"/>
      <c r="HW118" s="387"/>
      <c r="HX118" s="387"/>
      <c r="HY118" s="387"/>
      <c r="HZ118" s="387"/>
      <c r="IA118" s="387"/>
      <c r="IB118" s="387"/>
      <c r="IC118" s="387"/>
      <c r="ID118" s="387"/>
      <c r="IE118" s="387"/>
      <c r="IF118" s="387"/>
      <c r="IG118" s="387"/>
      <c r="IH118" s="387"/>
      <c r="II118" s="387"/>
      <c r="IJ118" s="387"/>
      <c r="IK118" s="387"/>
      <c r="IL118" s="387"/>
      <c r="IM118" s="387"/>
      <c r="IN118" s="387"/>
      <c r="IO118" s="387"/>
      <c r="IP118" s="387"/>
      <c r="IQ118" s="387"/>
      <c r="IR118" s="387"/>
    </row>
    <row r="119" spans="206:252" s="475" customFormat="1" ht="15.75">
      <c r="GX119" s="387"/>
      <c r="GY119" s="387"/>
      <c r="GZ119" s="387"/>
      <c r="HA119" s="387"/>
      <c r="HB119" s="387"/>
      <c r="HC119" s="387"/>
      <c r="HD119" s="387"/>
      <c r="HE119" s="387"/>
      <c r="HF119" s="387"/>
      <c r="HG119" s="387"/>
      <c r="HH119" s="387"/>
      <c r="HI119" s="387"/>
      <c r="HJ119" s="387"/>
      <c r="HK119" s="387"/>
      <c r="HL119" s="387"/>
      <c r="HM119" s="387"/>
      <c r="HN119" s="387"/>
      <c r="HO119" s="387"/>
      <c r="HP119" s="387"/>
      <c r="HQ119" s="387"/>
      <c r="HR119" s="387"/>
      <c r="HS119" s="387"/>
      <c r="HT119" s="387"/>
      <c r="HU119" s="387"/>
      <c r="HV119" s="387"/>
      <c r="HW119" s="387"/>
      <c r="HX119" s="387"/>
      <c r="HY119" s="387"/>
      <c r="HZ119" s="387"/>
      <c r="IA119" s="387"/>
      <c r="IB119" s="387"/>
      <c r="IC119" s="387"/>
      <c r="ID119" s="387"/>
      <c r="IE119" s="387"/>
      <c r="IF119" s="387"/>
      <c r="IG119" s="387"/>
      <c r="IH119" s="387"/>
      <c r="II119" s="387"/>
      <c r="IJ119" s="387"/>
      <c r="IK119" s="387"/>
      <c r="IL119" s="387"/>
      <c r="IM119" s="387"/>
      <c r="IN119" s="387"/>
      <c r="IO119" s="387"/>
      <c r="IP119" s="387"/>
      <c r="IQ119" s="387"/>
      <c r="IR119" s="387"/>
    </row>
    <row r="120" spans="206:252" s="475" customFormat="1" ht="15.75">
      <c r="GX120" s="387"/>
      <c r="GY120" s="387"/>
      <c r="GZ120" s="387"/>
      <c r="HA120" s="387"/>
      <c r="HB120" s="387"/>
      <c r="HC120" s="387"/>
      <c r="HD120" s="387"/>
      <c r="HE120" s="387"/>
      <c r="HF120" s="387"/>
      <c r="HG120" s="387"/>
      <c r="HH120" s="387"/>
      <c r="HI120" s="387"/>
      <c r="HJ120" s="387"/>
      <c r="HK120" s="387"/>
      <c r="HL120" s="387"/>
      <c r="HM120" s="387"/>
      <c r="HN120" s="387"/>
      <c r="HO120" s="387"/>
      <c r="HP120" s="387"/>
      <c r="HQ120" s="387"/>
      <c r="HR120" s="387"/>
      <c r="HS120" s="387"/>
      <c r="HT120" s="387"/>
      <c r="HU120" s="387"/>
      <c r="HV120" s="387"/>
      <c r="HW120" s="387"/>
      <c r="HX120" s="387"/>
      <c r="HY120" s="387"/>
      <c r="HZ120" s="387"/>
      <c r="IA120" s="387"/>
      <c r="IB120" s="387"/>
      <c r="IC120" s="387"/>
      <c r="ID120" s="387"/>
      <c r="IE120" s="387"/>
      <c r="IF120" s="387"/>
      <c r="IG120" s="387"/>
      <c r="IH120" s="387"/>
      <c r="II120" s="387"/>
      <c r="IJ120" s="387"/>
      <c r="IK120" s="387"/>
      <c r="IL120" s="387"/>
      <c r="IM120" s="387"/>
      <c r="IN120" s="387"/>
      <c r="IO120" s="387"/>
      <c r="IP120" s="387"/>
      <c r="IQ120" s="387"/>
      <c r="IR120" s="387"/>
    </row>
    <row r="121" spans="206:252" s="475" customFormat="1" ht="15.75">
      <c r="GX121" s="387"/>
      <c r="GY121" s="387"/>
      <c r="GZ121" s="387"/>
      <c r="HA121" s="387"/>
      <c r="HB121" s="387"/>
      <c r="HC121" s="387"/>
      <c r="HD121" s="387"/>
      <c r="HE121" s="387"/>
      <c r="HF121" s="387"/>
      <c r="HG121" s="387"/>
      <c r="HH121" s="387"/>
      <c r="HI121" s="387"/>
      <c r="HJ121" s="387"/>
      <c r="HK121" s="387"/>
      <c r="HL121" s="387"/>
      <c r="HM121" s="387"/>
      <c r="HN121" s="387"/>
      <c r="HO121" s="387"/>
      <c r="HP121" s="387"/>
      <c r="HQ121" s="387"/>
      <c r="HR121" s="387"/>
      <c r="HS121" s="387"/>
      <c r="HT121" s="387"/>
      <c r="HU121" s="387"/>
      <c r="HV121" s="387"/>
      <c r="HW121" s="387"/>
      <c r="HX121" s="387"/>
      <c r="HY121" s="387"/>
      <c r="HZ121" s="387"/>
      <c r="IA121" s="387"/>
      <c r="IB121" s="387"/>
      <c r="IC121" s="387"/>
      <c r="ID121" s="387"/>
      <c r="IE121" s="387"/>
      <c r="IF121" s="387"/>
      <c r="IG121" s="387"/>
      <c r="IH121" s="387"/>
      <c r="II121" s="387"/>
      <c r="IJ121" s="387"/>
      <c r="IK121" s="387"/>
      <c r="IL121" s="387"/>
      <c r="IM121" s="387"/>
      <c r="IN121" s="387"/>
      <c r="IO121" s="387"/>
      <c r="IP121" s="387"/>
      <c r="IQ121" s="387"/>
      <c r="IR121" s="387"/>
    </row>
    <row r="122" spans="206:252" s="475" customFormat="1" ht="15.75">
      <c r="GX122" s="387"/>
      <c r="GY122" s="387"/>
      <c r="GZ122" s="387"/>
      <c r="HA122" s="387"/>
      <c r="HB122" s="387"/>
      <c r="HC122" s="387"/>
      <c r="HD122" s="387"/>
      <c r="HE122" s="387"/>
      <c r="HF122" s="387"/>
      <c r="HG122" s="387"/>
      <c r="HH122" s="387"/>
      <c r="HI122" s="387"/>
      <c r="HJ122" s="387"/>
      <c r="HK122" s="387"/>
      <c r="HL122" s="387"/>
      <c r="HM122" s="387"/>
      <c r="HN122" s="387"/>
      <c r="HO122" s="387"/>
      <c r="HP122" s="387"/>
      <c r="HQ122" s="387"/>
      <c r="HR122" s="387"/>
      <c r="HS122" s="387"/>
      <c r="HT122" s="387"/>
      <c r="HU122" s="387"/>
      <c r="HV122" s="387"/>
      <c r="HW122" s="387"/>
      <c r="HX122" s="387"/>
      <c r="HY122" s="387"/>
      <c r="HZ122" s="387"/>
      <c r="IA122" s="387"/>
      <c r="IB122" s="387"/>
      <c r="IC122" s="387"/>
      <c r="ID122" s="387"/>
      <c r="IE122" s="387"/>
      <c r="IF122" s="387"/>
      <c r="IG122" s="387"/>
      <c r="IH122" s="387"/>
      <c r="II122" s="387"/>
      <c r="IJ122" s="387"/>
      <c r="IK122" s="387"/>
      <c r="IL122" s="387"/>
      <c r="IM122" s="387"/>
      <c r="IN122" s="387"/>
      <c r="IO122" s="387"/>
      <c r="IP122" s="387"/>
      <c r="IQ122" s="387"/>
      <c r="IR122" s="387"/>
    </row>
    <row r="123" spans="206:252" s="475" customFormat="1" ht="15.75">
      <c r="GX123" s="387"/>
      <c r="GY123" s="387"/>
      <c r="GZ123" s="387"/>
      <c r="HA123" s="387"/>
      <c r="HB123" s="387"/>
      <c r="HC123" s="387"/>
      <c r="HD123" s="387"/>
      <c r="HE123" s="387"/>
      <c r="HF123" s="387"/>
      <c r="HG123" s="387"/>
      <c r="HH123" s="387"/>
      <c r="HI123" s="387"/>
      <c r="HJ123" s="387"/>
      <c r="HK123" s="387"/>
      <c r="HL123" s="387"/>
      <c r="HM123" s="387"/>
      <c r="HN123" s="387"/>
      <c r="HO123" s="387"/>
      <c r="HP123" s="387"/>
      <c r="HQ123" s="387"/>
      <c r="HR123" s="387"/>
      <c r="HS123" s="387"/>
      <c r="HT123" s="387"/>
      <c r="HU123" s="387"/>
      <c r="HV123" s="387"/>
      <c r="HW123" s="387"/>
      <c r="HX123" s="387"/>
      <c r="HY123" s="387"/>
      <c r="HZ123" s="387"/>
      <c r="IA123" s="387"/>
      <c r="IB123" s="387"/>
      <c r="IC123" s="387"/>
      <c r="ID123" s="387"/>
      <c r="IE123" s="387"/>
      <c r="IF123" s="387"/>
      <c r="IG123" s="387"/>
      <c r="IH123" s="387"/>
      <c r="II123" s="387"/>
      <c r="IJ123" s="387"/>
      <c r="IK123" s="387"/>
      <c r="IL123" s="387"/>
      <c r="IM123" s="387"/>
      <c r="IN123" s="387"/>
      <c r="IO123" s="387"/>
      <c r="IP123" s="387"/>
      <c r="IQ123" s="387"/>
      <c r="IR123" s="387"/>
    </row>
    <row r="124" spans="206:252" s="475" customFormat="1" ht="15.75">
      <c r="GX124" s="387"/>
      <c r="GY124" s="387"/>
      <c r="GZ124" s="387"/>
      <c r="HA124" s="387"/>
      <c r="HB124" s="387"/>
      <c r="HC124" s="387"/>
      <c r="HD124" s="387"/>
      <c r="HE124" s="387"/>
      <c r="HF124" s="387"/>
      <c r="HG124" s="387"/>
      <c r="HH124" s="387"/>
      <c r="HI124" s="387"/>
      <c r="HJ124" s="387"/>
      <c r="HK124" s="387"/>
      <c r="HL124" s="387"/>
      <c r="HM124" s="387"/>
      <c r="HN124" s="387"/>
      <c r="HO124" s="387"/>
      <c r="HP124" s="387"/>
      <c r="HQ124" s="387"/>
      <c r="HR124" s="387"/>
      <c r="HS124" s="387"/>
      <c r="HT124" s="387"/>
      <c r="HU124" s="387"/>
      <c r="HV124" s="387"/>
      <c r="HW124" s="387"/>
      <c r="HX124" s="387"/>
      <c r="HY124" s="387"/>
      <c r="HZ124" s="387"/>
      <c r="IA124" s="387"/>
      <c r="IB124" s="387"/>
      <c r="IC124" s="387"/>
      <c r="ID124" s="387"/>
      <c r="IE124" s="387"/>
      <c r="IF124" s="387"/>
      <c r="IG124" s="387"/>
      <c r="IH124" s="387"/>
      <c r="II124" s="387"/>
      <c r="IJ124" s="387"/>
      <c r="IK124" s="387"/>
      <c r="IL124" s="387"/>
      <c r="IM124" s="387"/>
      <c r="IN124" s="387"/>
      <c r="IO124" s="387"/>
      <c r="IP124" s="387"/>
      <c r="IQ124" s="387"/>
      <c r="IR124" s="387"/>
    </row>
    <row r="125" spans="206:252" s="475" customFormat="1" ht="15.75">
      <c r="GX125" s="387"/>
      <c r="GY125" s="387"/>
      <c r="GZ125" s="387"/>
      <c r="HA125" s="387"/>
      <c r="HB125" s="387"/>
      <c r="HC125" s="387"/>
      <c r="HD125" s="387"/>
      <c r="HE125" s="387"/>
      <c r="HF125" s="387"/>
      <c r="HG125" s="387"/>
      <c r="HH125" s="387"/>
      <c r="HI125" s="387"/>
      <c r="HJ125" s="387"/>
      <c r="HK125" s="387"/>
      <c r="HL125" s="387"/>
      <c r="HM125" s="387"/>
      <c r="HN125" s="387"/>
      <c r="HO125" s="387"/>
      <c r="HP125" s="387"/>
      <c r="HQ125" s="387"/>
      <c r="HR125" s="387"/>
      <c r="HS125" s="387"/>
      <c r="HT125" s="387"/>
      <c r="HU125" s="387"/>
      <c r="HV125" s="387"/>
      <c r="HW125" s="387"/>
      <c r="HX125" s="387"/>
      <c r="HY125" s="387"/>
      <c r="HZ125" s="387"/>
      <c r="IA125" s="387"/>
      <c r="IB125" s="387"/>
      <c r="IC125" s="387"/>
      <c r="ID125" s="387"/>
      <c r="IE125" s="387"/>
      <c r="IF125" s="387"/>
      <c r="IG125" s="387"/>
      <c r="IH125" s="387"/>
      <c r="II125" s="387"/>
      <c r="IJ125" s="387"/>
      <c r="IK125" s="387"/>
      <c r="IL125" s="387"/>
      <c r="IM125" s="387"/>
      <c r="IN125" s="387"/>
      <c r="IO125" s="387"/>
      <c r="IP125" s="387"/>
      <c r="IQ125" s="387"/>
      <c r="IR125" s="387"/>
    </row>
    <row r="126" spans="206:252" s="475" customFormat="1" ht="15.75">
      <c r="GX126" s="387"/>
      <c r="GY126" s="387"/>
      <c r="GZ126" s="387"/>
      <c r="HA126" s="387"/>
      <c r="HB126" s="387"/>
      <c r="HC126" s="387"/>
      <c r="HD126" s="387"/>
      <c r="HE126" s="387"/>
      <c r="HF126" s="387"/>
      <c r="HG126" s="387"/>
      <c r="HH126" s="387"/>
      <c r="HI126" s="387"/>
      <c r="HJ126" s="387"/>
      <c r="HK126" s="387"/>
      <c r="HL126" s="387"/>
      <c r="HM126" s="387"/>
      <c r="HN126" s="387"/>
      <c r="HO126" s="387"/>
      <c r="HP126" s="387"/>
      <c r="HQ126" s="387"/>
      <c r="HR126" s="387"/>
      <c r="HS126" s="387"/>
      <c r="HT126" s="387"/>
      <c r="HU126" s="387"/>
      <c r="HV126" s="387"/>
      <c r="HW126" s="387"/>
      <c r="HX126" s="387"/>
      <c r="HY126" s="387"/>
      <c r="HZ126" s="387"/>
      <c r="IA126" s="387"/>
      <c r="IB126" s="387"/>
      <c r="IC126" s="387"/>
      <c r="ID126" s="387"/>
      <c r="IE126" s="387"/>
      <c r="IF126" s="387"/>
      <c r="IG126" s="387"/>
      <c r="IH126" s="387"/>
      <c r="II126" s="387"/>
      <c r="IJ126" s="387"/>
      <c r="IK126" s="387"/>
      <c r="IL126" s="387"/>
      <c r="IM126" s="387"/>
      <c r="IN126" s="387"/>
      <c r="IO126" s="387"/>
      <c r="IP126" s="387"/>
      <c r="IQ126" s="387"/>
      <c r="IR126" s="387"/>
    </row>
    <row r="127" spans="206:252" s="475" customFormat="1" ht="15.75">
      <c r="GX127" s="387"/>
      <c r="GY127" s="387"/>
      <c r="GZ127" s="387"/>
      <c r="HA127" s="387"/>
      <c r="HB127" s="387"/>
      <c r="HC127" s="387"/>
      <c r="HD127" s="387"/>
      <c r="HE127" s="387"/>
      <c r="HF127" s="387"/>
      <c r="HG127" s="387"/>
      <c r="HH127" s="387"/>
      <c r="HI127" s="387"/>
      <c r="HJ127" s="387"/>
      <c r="HK127" s="387"/>
      <c r="HL127" s="387"/>
      <c r="HM127" s="387"/>
      <c r="HN127" s="387"/>
      <c r="HO127" s="387"/>
      <c r="HP127" s="387"/>
      <c r="HQ127" s="387"/>
      <c r="HR127" s="387"/>
      <c r="HS127" s="387"/>
      <c r="HT127" s="387"/>
      <c r="HU127" s="387"/>
      <c r="HV127" s="387"/>
      <c r="HW127" s="387"/>
      <c r="HX127" s="387"/>
      <c r="HY127" s="387"/>
      <c r="HZ127" s="387"/>
      <c r="IA127" s="387"/>
      <c r="IB127" s="387"/>
      <c r="IC127" s="387"/>
      <c r="ID127" s="387"/>
      <c r="IE127" s="387"/>
      <c r="IF127" s="387"/>
      <c r="IG127" s="387"/>
      <c r="IH127" s="387"/>
      <c r="II127" s="387"/>
      <c r="IJ127" s="387"/>
      <c r="IK127" s="387"/>
      <c r="IL127" s="387"/>
      <c r="IM127" s="387"/>
      <c r="IN127" s="387"/>
      <c r="IO127" s="387"/>
      <c r="IP127" s="387"/>
      <c r="IQ127" s="387"/>
      <c r="IR127" s="387"/>
    </row>
    <row r="128" spans="206:252" s="475" customFormat="1" ht="15.75">
      <c r="GX128" s="387"/>
      <c r="GY128" s="387"/>
      <c r="GZ128" s="387"/>
      <c r="HA128" s="387"/>
      <c r="HB128" s="387"/>
      <c r="HC128" s="387"/>
      <c r="HD128" s="387"/>
      <c r="HE128" s="387"/>
      <c r="HF128" s="387"/>
      <c r="HG128" s="387"/>
      <c r="HH128" s="387"/>
      <c r="HI128" s="387"/>
      <c r="HJ128" s="387"/>
      <c r="HK128" s="387"/>
      <c r="HL128" s="387"/>
      <c r="HM128" s="387"/>
      <c r="HN128" s="387"/>
      <c r="HO128" s="387"/>
      <c r="HP128" s="387"/>
      <c r="HQ128" s="387"/>
      <c r="HR128" s="387"/>
      <c r="HS128" s="387"/>
      <c r="HT128" s="387"/>
      <c r="HU128" s="387"/>
      <c r="HV128" s="387"/>
      <c r="HW128" s="387"/>
      <c r="HX128" s="387"/>
      <c r="HY128" s="387"/>
      <c r="HZ128" s="387"/>
      <c r="IA128" s="387"/>
      <c r="IB128" s="387"/>
      <c r="IC128" s="387"/>
      <c r="ID128" s="387"/>
      <c r="IE128" s="387"/>
      <c r="IF128" s="387"/>
      <c r="IG128" s="387"/>
      <c r="IH128" s="387"/>
      <c r="II128" s="387"/>
      <c r="IJ128" s="387"/>
      <c r="IK128" s="387"/>
      <c r="IL128" s="387"/>
      <c r="IM128" s="387"/>
      <c r="IN128" s="387"/>
      <c r="IO128" s="387"/>
      <c r="IP128" s="387"/>
      <c r="IQ128" s="387"/>
      <c r="IR128" s="387"/>
    </row>
    <row r="129" spans="206:252" s="475" customFormat="1" ht="15.75">
      <c r="GX129" s="387"/>
      <c r="GY129" s="387"/>
      <c r="GZ129" s="387"/>
      <c r="HA129" s="387"/>
      <c r="HB129" s="387"/>
      <c r="HC129" s="387"/>
      <c r="HD129" s="387"/>
      <c r="HE129" s="387"/>
      <c r="HF129" s="387"/>
      <c r="HG129" s="387"/>
      <c r="HH129" s="387"/>
      <c r="HI129" s="387"/>
      <c r="HJ129" s="387"/>
      <c r="HK129" s="387"/>
      <c r="HL129" s="387"/>
      <c r="HM129" s="387"/>
      <c r="HN129" s="387"/>
      <c r="HO129" s="387"/>
      <c r="HP129" s="387"/>
      <c r="HQ129" s="387"/>
      <c r="HR129" s="387"/>
      <c r="HS129" s="387"/>
      <c r="HT129" s="387"/>
      <c r="HU129" s="387"/>
      <c r="HV129" s="387"/>
      <c r="HW129" s="387"/>
      <c r="HX129" s="387"/>
      <c r="HY129" s="387"/>
      <c r="HZ129" s="387"/>
      <c r="IA129" s="387"/>
      <c r="IB129" s="387"/>
      <c r="IC129" s="387"/>
      <c r="ID129" s="387"/>
      <c r="IE129" s="387"/>
      <c r="IF129" s="387"/>
      <c r="IG129" s="387"/>
      <c r="IH129" s="387"/>
      <c r="II129" s="387"/>
      <c r="IJ129" s="387"/>
      <c r="IK129" s="387"/>
      <c r="IL129" s="387"/>
      <c r="IM129" s="387"/>
      <c r="IN129" s="387"/>
      <c r="IO129" s="387"/>
      <c r="IP129" s="387"/>
      <c r="IQ129" s="387"/>
      <c r="IR129" s="387"/>
    </row>
    <row r="130" spans="206:252" s="475" customFormat="1" ht="15.75">
      <c r="GX130" s="387"/>
      <c r="GY130" s="387"/>
      <c r="GZ130" s="387"/>
      <c r="HA130" s="387"/>
      <c r="HB130" s="387"/>
      <c r="HC130" s="387"/>
      <c r="HD130" s="387"/>
      <c r="HE130" s="387"/>
      <c r="HF130" s="387"/>
      <c r="HG130" s="387"/>
      <c r="HH130" s="387"/>
      <c r="HI130" s="387"/>
      <c r="HJ130" s="387"/>
      <c r="HK130" s="387"/>
      <c r="HL130" s="387"/>
      <c r="HM130" s="387"/>
      <c r="HN130" s="387"/>
      <c r="HO130" s="387"/>
      <c r="HP130" s="387"/>
      <c r="HQ130" s="387"/>
      <c r="HR130" s="387"/>
      <c r="HS130" s="387"/>
      <c r="HT130" s="387"/>
      <c r="HU130" s="387"/>
      <c r="HV130" s="387"/>
      <c r="HW130" s="387"/>
      <c r="HX130" s="387"/>
      <c r="HY130" s="387"/>
      <c r="HZ130" s="387"/>
      <c r="IA130" s="387"/>
      <c r="IB130" s="387"/>
      <c r="IC130" s="387"/>
      <c r="ID130" s="387"/>
      <c r="IE130" s="387"/>
      <c r="IF130" s="387"/>
      <c r="IG130" s="387"/>
      <c r="IH130" s="387"/>
      <c r="II130" s="387"/>
      <c r="IJ130" s="387"/>
      <c r="IK130" s="387"/>
      <c r="IL130" s="387"/>
      <c r="IM130" s="387"/>
      <c r="IN130" s="387"/>
      <c r="IO130" s="387"/>
      <c r="IP130" s="387"/>
      <c r="IQ130" s="387"/>
      <c r="IR130" s="387"/>
    </row>
    <row r="131" spans="206:252" s="475" customFormat="1" ht="15.75">
      <c r="GX131" s="387"/>
      <c r="GY131" s="387"/>
      <c r="GZ131" s="387"/>
      <c r="HA131" s="387"/>
      <c r="HB131" s="387"/>
      <c r="HC131" s="387"/>
      <c r="HD131" s="387"/>
      <c r="HE131" s="387"/>
      <c r="HF131" s="387"/>
      <c r="HG131" s="387"/>
      <c r="HH131" s="387"/>
      <c r="HI131" s="387"/>
      <c r="HJ131" s="387"/>
      <c r="HK131" s="387"/>
      <c r="HL131" s="387"/>
      <c r="HM131" s="387"/>
      <c r="HN131" s="387"/>
      <c r="HO131" s="387"/>
      <c r="HP131" s="387"/>
      <c r="HQ131" s="387"/>
      <c r="HR131" s="387"/>
      <c r="HS131" s="387"/>
      <c r="HT131" s="387"/>
      <c r="HU131" s="387"/>
      <c r="HV131" s="387"/>
      <c r="HW131" s="387"/>
      <c r="HX131" s="387"/>
      <c r="HY131" s="387"/>
      <c r="HZ131" s="387"/>
      <c r="IA131" s="387"/>
      <c r="IB131" s="387"/>
      <c r="IC131" s="387"/>
      <c r="ID131" s="387"/>
      <c r="IE131" s="387"/>
      <c r="IF131" s="387"/>
      <c r="IG131" s="387"/>
      <c r="IH131" s="387"/>
      <c r="II131" s="387"/>
      <c r="IJ131" s="387"/>
      <c r="IK131" s="387"/>
      <c r="IL131" s="387"/>
      <c r="IM131" s="387"/>
      <c r="IN131" s="387"/>
      <c r="IO131" s="387"/>
      <c r="IP131" s="387"/>
      <c r="IQ131" s="387"/>
      <c r="IR131" s="387"/>
    </row>
    <row r="132" spans="206:252" s="475" customFormat="1" ht="15.75">
      <c r="GX132" s="387"/>
      <c r="GY132" s="387"/>
      <c r="GZ132" s="387"/>
      <c r="HA132" s="387"/>
      <c r="HB132" s="387"/>
      <c r="HC132" s="387"/>
      <c r="HD132" s="387"/>
      <c r="HE132" s="387"/>
      <c r="HF132" s="387"/>
      <c r="HG132" s="387"/>
      <c r="HH132" s="387"/>
      <c r="HI132" s="387"/>
      <c r="HJ132" s="387"/>
      <c r="HK132" s="387"/>
      <c r="HL132" s="387"/>
      <c r="HM132" s="387"/>
      <c r="HN132" s="387"/>
      <c r="HO132" s="387"/>
      <c r="HP132" s="387"/>
      <c r="HQ132" s="387"/>
      <c r="HR132" s="387"/>
      <c r="HS132" s="387"/>
      <c r="HT132" s="387"/>
      <c r="HU132" s="387"/>
      <c r="HV132" s="387"/>
      <c r="HW132" s="387"/>
      <c r="HX132" s="387"/>
      <c r="HY132" s="387"/>
      <c r="HZ132" s="387"/>
      <c r="IA132" s="387"/>
      <c r="IB132" s="387"/>
      <c r="IC132" s="387"/>
      <c r="ID132" s="387"/>
      <c r="IE132" s="387"/>
      <c r="IF132" s="387"/>
      <c r="IG132" s="387"/>
      <c r="IH132" s="387"/>
      <c r="II132" s="387"/>
      <c r="IJ132" s="387"/>
      <c r="IK132" s="387"/>
      <c r="IL132" s="387"/>
      <c r="IM132" s="387"/>
      <c r="IN132" s="387"/>
      <c r="IO132" s="387"/>
      <c r="IP132" s="387"/>
      <c r="IQ132" s="387"/>
      <c r="IR132" s="387"/>
    </row>
    <row r="133" spans="206:252" s="475" customFormat="1" ht="15.75">
      <c r="GX133" s="387"/>
      <c r="GY133" s="387"/>
      <c r="GZ133" s="387"/>
      <c r="HA133" s="387"/>
      <c r="HB133" s="387"/>
      <c r="HC133" s="387"/>
      <c r="HD133" s="387"/>
      <c r="HE133" s="387"/>
      <c r="HF133" s="387"/>
      <c r="HG133" s="387"/>
      <c r="HH133" s="387"/>
      <c r="HI133" s="387"/>
      <c r="HJ133" s="387"/>
      <c r="HK133" s="387"/>
      <c r="HL133" s="387"/>
      <c r="HM133" s="387"/>
      <c r="HN133" s="387"/>
      <c r="HO133" s="387"/>
      <c r="HP133" s="387"/>
      <c r="HQ133" s="387"/>
      <c r="HR133" s="387"/>
      <c r="HS133" s="387"/>
      <c r="HT133" s="387"/>
      <c r="HU133" s="387"/>
      <c r="HV133" s="387"/>
      <c r="HW133" s="387"/>
      <c r="HX133" s="387"/>
      <c r="HY133" s="387"/>
      <c r="HZ133" s="387"/>
      <c r="IA133" s="387"/>
      <c r="IB133" s="387"/>
      <c r="IC133" s="387"/>
      <c r="ID133" s="387"/>
      <c r="IE133" s="387"/>
      <c r="IF133" s="387"/>
      <c r="IG133" s="387"/>
      <c r="IH133" s="387"/>
      <c r="II133" s="387"/>
      <c r="IJ133" s="387"/>
      <c r="IK133" s="387"/>
      <c r="IL133" s="387"/>
      <c r="IM133" s="387"/>
      <c r="IN133" s="387"/>
      <c r="IO133" s="387"/>
      <c r="IP133" s="387"/>
      <c r="IQ133" s="387"/>
      <c r="IR133" s="387"/>
    </row>
    <row r="134" spans="206:252" s="475" customFormat="1" ht="15.75">
      <c r="GX134" s="387"/>
      <c r="GY134" s="387"/>
      <c r="GZ134" s="387"/>
      <c r="HA134" s="387"/>
      <c r="HB134" s="387"/>
      <c r="HC134" s="387"/>
      <c r="HD134" s="387"/>
      <c r="HE134" s="387"/>
      <c r="HF134" s="387"/>
      <c r="HG134" s="387"/>
      <c r="HH134" s="387"/>
      <c r="HI134" s="387"/>
      <c r="HJ134" s="387"/>
      <c r="HK134" s="387"/>
      <c r="HL134" s="387"/>
      <c r="HM134" s="387"/>
      <c r="HN134" s="387"/>
      <c r="HO134" s="387"/>
      <c r="HP134" s="387"/>
      <c r="HQ134" s="387"/>
      <c r="HR134" s="387"/>
      <c r="HS134" s="387"/>
      <c r="HT134" s="387"/>
      <c r="HU134" s="387"/>
      <c r="HV134" s="387"/>
      <c r="HW134" s="387"/>
      <c r="HX134" s="387"/>
      <c r="HY134" s="387"/>
      <c r="HZ134" s="387"/>
      <c r="IA134" s="387"/>
      <c r="IB134" s="387"/>
      <c r="IC134" s="387"/>
      <c r="ID134" s="387"/>
      <c r="IE134" s="387"/>
      <c r="IF134" s="387"/>
      <c r="IG134" s="387"/>
      <c r="IH134" s="387"/>
      <c r="II134" s="387"/>
      <c r="IJ134" s="387"/>
      <c r="IK134" s="387"/>
      <c r="IL134" s="387"/>
      <c r="IM134" s="387"/>
      <c r="IN134" s="387"/>
      <c r="IO134" s="387"/>
      <c r="IP134" s="387"/>
      <c r="IQ134" s="387"/>
      <c r="IR134" s="387"/>
    </row>
    <row r="135" spans="206:252" s="475" customFormat="1" ht="15.75">
      <c r="GX135" s="387"/>
      <c r="GY135" s="387"/>
      <c r="GZ135" s="387"/>
      <c r="HA135" s="387"/>
      <c r="HB135" s="387"/>
      <c r="HC135" s="387"/>
      <c r="HD135" s="387"/>
      <c r="HE135" s="387"/>
      <c r="HF135" s="387"/>
      <c r="HG135" s="387"/>
      <c r="HH135" s="387"/>
      <c r="HI135" s="387"/>
      <c r="HJ135" s="387"/>
      <c r="HK135" s="387"/>
      <c r="HL135" s="387"/>
      <c r="HM135" s="387"/>
      <c r="HN135" s="387"/>
      <c r="HO135" s="387"/>
      <c r="HP135" s="387"/>
      <c r="HQ135" s="387"/>
      <c r="HR135" s="387"/>
      <c r="HS135" s="387"/>
      <c r="HT135" s="387"/>
      <c r="HU135" s="387"/>
      <c r="HV135" s="387"/>
      <c r="HW135" s="387"/>
      <c r="HX135" s="387"/>
      <c r="HY135" s="387"/>
      <c r="HZ135" s="387"/>
      <c r="IA135" s="387"/>
      <c r="IB135" s="387"/>
      <c r="IC135" s="387"/>
      <c r="ID135" s="387"/>
      <c r="IE135" s="387"/>
      <c r="IF135" s="387"/>
      <c r="IG135" s="387"/>
      <c r="IH135" s="387"/>
      <c r="II135" s="387"/>
      <c r="IJ135" s="387"/>
      <c r="IK135" s="387"/>
      <c r="IL135" s="387"/>
      <c r="IM135" s="387"/>
      <c r="IN135" s="387"/>
      <c r="IO135" s="387"/>
      <c r="IP135" s="387"/>
      <c r="IQ135" s="387"/>
      <c r="IR135" s="387"/>
    </row>
    <row r="136" spans="206:252" s="475" customFormat="1" ht="15.75">
      <c r="GX136" s="387"/>
      <c r="GY136" s="387"/>
      <c r="GZ136" s="387"/>
      <c r="HA136" s="387"/>
      <c r="HB136" s="387"/>
      <c r="HC136" s="387"/>
      <c r="HD136" s="387"/>
      <c r="HE136" s="387"/>
      <c r="HF136" s="387"/>
      <c r="HG136" s="387"/>
      <c r="HH136" s="387"/>
      <c r="HI136" s="387"/>
      <c r="HJ136" s="387"/>
      <c r="HK136" s="387"/>
      <c r="HL136" s="387"/>
      <c r="HM136" s="387"/>
      <c r="HN136" s="387"/>
      <c r="HO136" s="387"/>
      <c r="HP136" s="387"/>
      <c r="HQ136" s="387"/>
      <c r="HR136" s="387"/>
      <c r="HS136" s="387"/>
      <c r="HT136" s="387"/>
      <c r="HU136" s="387"/>
      <c r="HV136" s="387"/>
      <c r="HW136" s="387"/>
      <c r="HX136" s="387"/>
      <c r="HY136" s="387"/>
      <c r="HZ136" s="387"/>
      <c r="IA136" s="387"/>
      <c r="IB136" s="387"/>
      <c r="IC136" s="387"/>
      <c r="ID136" s="387"/>
      <c r="IE136" s="387"/>
      <c r="IF136" s="387"/>
      <c r="IG136" s="387"/>
      <c r="IH136" s="387"/>
      <c r="II136" s="387"/>
      <c r="IJ136" s="387"/>
      <c r="IK136" s="387"/>
      <c r="IL136" s="387"/>
      <c r="IM136" s="387"/>
      <c r="IN136" s="387"/>
      <c r="IO136" s="387"/>
      <c r="IP136" s="387"/>
      <c r="IQ136" s="387"/>
      <c r="IR136" s="387"/>
    </row>
    <row r="137" spans="206:252" s="475" customFormat="1" ht="15.75">
      <c r="GX137" s="387"/>
      <c r="GY137" s="387"/>
      <c r="GZ137" s="387"/>
      <c r="HA137" s="387"/>
      <c r="HB137" s="387"/>
      <c r="HC137" s="387"/>
      <c r="HD137" s="387"/>
      <c r="HE137" s="387"/>
      <c r="HF137" s="387"/>
      <c r="HG137" s="387"/>
      <c r="HH137" s="387"/>
      <c r="HI137" s="387"/>
      <c r="HJ137" s="387"/>
      <c r="HK137" s="387"/>
      <c r="HL137" s="387"/>
      <c r="HM137" s="387"/>
      <c r="HN137" s="387"/>
      <c r="HO137" s="387"/>
      <c r="HP137" s="387"/>
      <c r="HQ137" s="387"/>
      <c r="HR137" s="387"/>
      <c r="HS137" s="387"/>
      <c r="HT137" s="387"/>
      <c r="HU137" s="387"/>
      <c r="HV137" s="387"/>
      <c r="HW137" s="387"/>
      <c r="HX137" s="387"/>
      <c r="HY137" s="387"/>
      <c r="HZ137" s="387"/>
      <c r="IA137" s="387"/>
      <c r="IB137" s="387"/>
      <c r="IC137" s="387"/>
      <c r="ID137" s="387"/>
      <c r="IE137" s="387"/>
      <c r="IF137" s="387"/>
      <c r="IG137" s="387"/>
      <c r="IH137" s="387"/>
      <c r="II137" s="387"/>
      <c r="IJ137" s="387"/>
      <c r="IK137" s="387"/>
      <c r="IL137" s="387"/>
      <c r="IM137" s="387"/>
      <c r="IN137" s="387"/>
      <c r="IO137" s="387"/>
      <c r="IP137" s="387"/>
      <c r="IQ137" s="387"/>
      <c r="IR137" s="387"/>
    </row>
    <row r="138" spans="206:252" s="475" customFormat="1" ht="15.75">
      <c r="GX138" s="387"/>
      <c r="GY138" s="387"/>
      <c r="GZ138" s="387"/>
      <c r="HA138" s="387"/>
      <c r="HB138" s="387"/>
      <c r="HC138" s="387"/>
      <c r="HD138" s="387"/>
      <c r="HE138" s="387"/>
      <c r="HF138" s="387"/>
      <c r="HG138" s="387"/>
      <c r="HH138" s="387"/>
      <c r="HI138" s="387"/>
      <c r="HJ138" s="387"/>
      <c r="HK138" s="387"/>
      <c r="HL138" s="387"/>
      <c r="HM138" s="387"/>
      <c r="HN138" s="387"/>
      <c r="HO138" s="387"/>
      <c r="HP138" s="387"/>
      <c r="HQ138" s="387"/>
      <c r="HR138" s="387"/>
      <c r="HS138" s="387"/>
      <c r="HT138" s="387"/>
      <c r="HU138" s="387"/>
      <c r="HV138" s="387"/>
      <c r="HW138" s="387"/>
      <c r="HX138" s="387"/>
      <c r="HY138" s="387"/>
      <c r="HZ138" s="387"/>
      <c r="IA138" s="387"/>
      <c r="IB138" s="387"/>
      <c r="IC138" s="387"/>
      <c r="ID138" s="387"/>
      <c r="IE138" s="387"/>
      <c r="IF138" s="387"/>
      <c r="IG138" s="387"/>
      <c r="IH138" s="387"/>
      <c r="II138" s="387"/>
      <c r="IJ138" s="387"/>
      <c r="IK138" s="387"/>
      <c r="IL138" s="387"/>
      <c r="IM138" s="387"/>
      <c r="IN138" s="387"/>
      <c r="IO138" s="387"/>
      <c r="IP138" s="387"/>
      <c r="IQ138" s="387"/>
      <c r="IR138" s="387"/>
    </row>
    <row r="139" spans="206:252" s="475" customFormat="1" ht="15.75">
      <c r="GX139" s="387"/>
      <c r="GY139" s="387"/>
      <c r="GZ139" s="387"/>
      <c r="HA139" s="387"/>
      <c r="HB139" s="387"/>
      <c r="HC139" s="387"/>
      <c r="HD139" s="387"/>
      <c r="HE139" s="387"/>
      <c r="HF139" s="387"/>
      <c r="HG139" s="387"/>
      <c r="HH139" s="387"/>
      <c r="HI139" s="387"/>
      <c r="HJ139" s="387"/>
      <c r="HK139" s="387"/>
      <c r="HL139" s="387"/>
      <c r="HM139" s="387"/>
      <c r="HN139" s="387"/>
      <c r="HO139" s="387"/>
      <c r="HP139" s="387"/>
      <c r="HQ139" s="387"/>
      <c r="HR139" s="387"/>
      <c r="HS139" s="387"/>
      <c r="HT139" s="387"/>
      <c r="HU139" s="387"/>
      <c r="HV139" s="387"/>
      <c r="HW139" s="387"/>
      <c r="HX139" s="387"/>
      <c r="HY139" s="387"/>
      <c r="HZ139" s="387"/>
      <c r="IA139" s="387"/>
      <c r="IB139" s="387"/>
      <c r="IC139" s="387"/>
      <c r="ID139" s="387"/>
      <c r="IE139" s="387"/>
      <c r="IF139" s="387"/>
      <c r="IG139" s="387"/>
      <c r="IH139" s="387"/>
      <c r="II139" s="387"/>
      <c r="IJ139" s="387"/>
      <c r="IK139" s="387"/>
      <c r="IL139" s="387"/>
      <c r="IM139" s="387"/>
      <c r="IN139" s="387"/>
      <c r="IO139" s="387"/>
      <c r="IP139" s="387"/>
      <c r="IQ139" s="387"/>
      <c r="IR139" s="387"/>
    </row>
    <row r="140" spans="206:252" s="475" customFormat="1" ht="15.75">
      <c r="GX140" s="387"/>
      <c r="GY140" s="387"/>
      <c r="GZ140" s="387"/>
      <c r="HA140" s="387"/>
      <c r="HB140" s="387"/>
      <c r="HC140" s="387"/>
      <c r="HD140" s="387"/>
      <c r="HE140" s="387"/>
      <c r="HF140" s="387"/>
      <c r="HG140" s="387"/>
      <c r="HH140" s="387"/>
      <c r="HI140" s="387"/>
      <c r="HJ140" s="387"/>
      <c r="HK140" s="387"/>
      <c r="HL140" s="387"/>
      <c r="HM140" s="387"/>
      <c r="HN140" s="387"/>
      <c r="HO140" s="387"/>
      <c r="HP140" s="387"/>
      <c r="HQ140" s="387"/>
      <c r="HR140" s="387"/>
      <c r="HS140" s="387"/>
      <c r="HT140" s="387"/>
      <c r="HU140" s="387"/>
      <c r="HV140" s="387"/>
      <c r="HW140" s="387"/>
      <c r="HX140" s="387"/>
      <c r="HY140" s="387"/>
      <c r="HZ140" s="387"/>
      <c r="IA140" s="387"/>
      <c r="IB140" s="387"/>
      <c r="IC140" s="387"/>
      <c r="ID140" s="387"/>
      <c r="IE140" s="387"/>
      <c r="IF140" s="387"/>
      <c r="IG140" s="387"/>
      <c r="IH140" s="387"/>
      <c r="II140" s="387"/>
      <c r="IJ140" s="387"/>
      <c r="IK140" s="387"/>
      <c r="IL140" s="387"/>
      <c r="IM140" s="387"/>
      <c r="IN140" s="387"/>
      <c r="IO140" s="387"/>
      <c r="IP140" s="387"/>
      <c r="IQ140" s="387"/>
      <c r="IR140" s="387"/>
    </row>
  </sheetData>
  <sheetProtection selectLockedCells="1" selectUnlockedCells="1"/>
  <mergeCells count="23">
    <mergeCell ref="A1:S1"/>
    <mergeCell ref="A2:D2"/>
    <mergeCell ref="A3:A6"/>
    <mergeCell ref="B3:B6"/>
    <mergeCell ref="C3:C6"/>
    <mergeCell ref="D3:D6"/>
    <mergeCell ref="P4:P6"/>
    <mergeCell ref="E3:E6"/>
    <mergeCell ref="F3:F6"/>
    <mergeCell ref="G3:G6"/>
    <mergeCell ref="H3:S3"/>
    <mergeCell ref="M5:M6"/>
    <mergeCell ref="N5:N6"/>
    <mergeCell ref="O5:O6"/>
    <mergeCell ref="H4:H6"/>
    <mergeCell ref="J5:J6"/>
    <mergeCell ref="K5:K6"/>
    <mergeCell ref="Q4:S4"/>
    <mergeCell ref="I5:I6"/>
    <mergeCell ref="Q5:Q6"/>
    <mergeCell ref="L5:L6"/>
    <mergeCell ref="R5:R6"/>
    <mergeCell ref="S5:S6"/>
  </mergeCells>
  <printOptions horizontalCentered="1"/>
  <pageMargins left="0.5902777777777778" right="0.5902777777777778" top="1.0090277777777779" bottom="0.7569444444444444" header="0.5902777777777778" footer="0.5902777777777778"/>
  <pageSetup horizontalDpi="300" verticalDpi="300" orientation="landscape" paperSize="9" scale="52" r:id="rId1"/>
  <headerFooter alignWithMargins="0">
    <oddHeader>&amp;R&amp;"Times New Roman,Normalny"&amp;16Załącznik Nr 15 do sprawozdania Burmistrza Barlinka z wykonania budżetu Gminy Barlinek za 2014 rok</oddHeader>
    <oddFooter>&amp;C&amp;"Times New Roman,Normalny"&amp;12Strona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52"/>
  <sheetViews>
    <sheetView showGridLines="0" defaultGridColor="0" view="pageBreakPreview" zoomScale="80" zoomScaleNormal="72" zoomScaleSheetLayoutView="80" colorId="15" workbookViewId="0" topLeftCell="A16">
      <selection activeCell="I50" sqref="I50"/>
    </sheetView>
  </sheetViews>
  <sheetFormatPr defaultColWidth="9.00390625" defaultRowHeight="12.75"/>
  <cols>
    <col min="1" max="1" width="6.25390625" style="125" customWidth="1"/>
    <col min="2" max="2" width="8.75390625" style="125" customWidth="1"/>
    <col min="3" max="3" width="7.25390625" style="125" customWidth="1"/>
    <col min="4" max="4" width="73.875" style="125" customWidth="1"/>
    <col min="5" max="5" width="8.00390625" style="125" customWidth="1"/>
    <col min="6" max="6" width="14.625" style="125" customWidth="1"/>
    <col min="7" max="7" width="14.125" style="125" customWidth="1"/>
    <col min="8" max="8" width="15.75390625" style="125" customWidth="1"/>
    <col min="9" max="9" width="14.75390625" style="125" customWidth="1"/>
    <col min="10" max="10" width="13.00390625" style="125" customWidth="1"/>
    <col min="11" max="11" width="10.75390625" style="125" customWidth="1"/>
    <col min="12" max="12" width="13.125" style="125" customWidth="1"/>
    <col min="13" max="13" width="10.75390625" style="125" customWidth="1"/>
    <col min="14" max="14" width="9.00390625" style="125" customWidth="1"/>
    <col min="15" max="15" width="7.375" style="125" customWidth="1"/>
    <col min="16" max="16" width="9.00390625" style="125" customWidth="1"/>
    <col min="17" max="17" width="8.375" style="125" customWidth="1"/>
    <col min="18" max="16384" width="9.00390625" style="125" customWidth="1"/>
  </cols>
  <sheetData>
    <row r="1" spans="1:19" ht="22.5" customHeight="1">
      <c r="A1" s="1290" t="s">
        <v>412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90"/>
      <c r="R1" s="1290"/>
      <c r="S1" s="1290"/>
    </row>
    <row r="2" spans="1:13" ht="19.5" customHeight="1">
      <c r="A2" s="1291" t="s">
        <v>408</v>
      </c>
      <c r="B2" s="1291"/>
      <c r="C2" s="1291"/>
      <c r="D2" s="1291"/>
      <c r="E2" s="498"/>
      <c r="L2" s="499"/>
      <c r="M2" s="499"/>
    </row>
    <row r="3" spans="1:19" ht="15" customHeight="1">
      <c r="A3" s="1242" t="s">
        <v>6</v>
      </c>
      <c r="B3" s="1242" t="s">
        <v>7</v>
      </c>
      <c r="C3" s="1236" t="s">
        <v>8</v>
      </c>
      <c r="D3" s="1236" t="s">
        <v>230</v>
      </c>
      <c r="E3" s="1236" t="s">
        <v>10</v>
      </c>
      <c r="F3" s="1236" t="s">
        <v>1</v>
      </c>
      <c r="G3" s="1236" t="s">
        <v>231</v>
      </c>
      <c r="H3" s="1239" t="s">
        <v>3</v>
      </c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</row>
    <row r="4" spans="1:19" ht="15" customHeight="1">
      <c r="A4" s="1242"/>
      <c r="B4" s="1242"/>
      <c r="C4" s="1236"/>
      <c r="D4" s="1236"/>
      <c r="E4" s="1236"/>
      <c r="F4" s="1236"/>
      <c r="G4" s="1236"/>
      <c r="H4" s="1199" t="s">
        <v>413</v>
      </c>
      <c r="I4" s="204" t="s">
        <v>3</v>
      </c>
      <c r="J4" s="204"/>
      <c r="K4" s="204"/>
      <c r="L4" s="204"/>
      <c r="M4" s="204"/>
      <c r="N4" s="204"/>
      <c r="O4" s="173"/>
      <c r="P4" s="1237" t="s">
        <v>233</v>
      </c>
      <c r="Q4" s="1239" t="s">
        <v>3</v>
      </c>
      <c r="R4" s="1239"/>
      <c r="S4" s="1239"/>
    </row>
    <row r="5" spans="1:19" ht="69.75" customHeight="1">
      <c r="A5" s="1242"/>
      <c r="B5" s="1242"/>
      <c r="C5" s="1236"/>
      <c r="D5" s="1236"/>
      <c r="E5" s="1236"/>
      <c r="F5" s="1236"/>
      <c r="G5" s="1236"/>
      <c r="H5" s="1199"/>
      <c r="I5" s="1237" t="s">
        <v>382</v>
      </c>
      <c r="J5" s="1241" t="s">
        <v>241</v>
      </c>
      <c r="K5" s="1240" t="s">
        <v>234</v>
      </c>
      <c r="L5" s="1235" t="s">
        <v>235</v>
      </c>
      <c r="M5" s="1238" t="s">
        <v>417</v>
      </c>
      <c r="N5" s="1235" t="s">
        <v>236</v>
      </c>
      <c r="O5" s="1235" t="s">
        <v>237</v>
      </c>
      <c r="P5" s="1237"/>
      <c r="Q5" s="1237" t="s">
        <v>238</v>
      </c>
      <c r="R5" s="1238" t="s">
        <v>417</v>
      </c>
      <c r="S5" s="1235" t="s">
        <v>418</v>
      </c>
    </row>
    <row r="6" spans="1:19" ht="27.75" customHeight="1">
      <c r="A6" s="1242"/>
      <c r="B6" s="1242"/>
      <c r="C6" s="1236"/>
      <c r="D6" s="1236"/>
      <c r="E6" s="1236"/>
      <c r="F6" s="1236"/>
      <c r="G6" s="1236"/>
      <c r="H6" s="1199"/>
      <c r="I6" s="1237"/>
      <c r="J6" s="1241"/>
      <c r="K6" s="1240"/>
      <c r="L6" s="1235"/>
      <c r="M6" s="1238"/>
      <c r="N6" s="1235"/>
      <c r="O6" s="1235"/>
      <c r="P6" s="1237"/>
      <c r="Q6" s="1237"/>
      <c r="R6" s="1238"/>
      <c r="S6" s="1235"/>
    </row>
    <row r="7" spans="1:25" ht="15.75">
      <c r="A7" s="176" t="s">
        <v>12</v>
      </c>
      <c r="B7" s="176" t="s">
        <v>242</v>
      </c>
      <c r="C7" s="398">
        <v>3</v>
      </c>
      <c r="D7" s="169">
        <v>4</v>
      </c>
      <c r="E7" s="169">
        <v>5</v>
      </c>
      <c r="F7" s="398">
        <v>6</v>
      </c>
      <c r="G7" s="169">
        <v>7</v>
      </c>
      <c r="H7" s="172">
        <v>8</v>
      </c>
      <c r="I7" s="172">
        <v>9</v>
      </c>
      <c r="J7" s="399">
        <v>10</v>
      </c>
      <c r="K7" s="445">
        <v>11</v>
      </c>
      <c r="L7" s="446">
        <v>12</v>
      </c>
      <c r="M7" s="447">
        <v>13</v>
      </c>
      <c r="N7" s="233">
        <v>14</v>
      </c>
      <c r="O7" s="233">
        <v>15</v>
      </c>
      <c r="P7" s="172">
        <v>16</v>
      </c>
      <c r="Q7" s="172">
        <v>17</v>
      </c>
      <c r="R7" s="233">
        <v>18</v>
      </c>
      <c r="S7" s="233">
        <v>19</v>
      </c>
      <c r="T7" s="500"/>
      <c r="U7" s="500"/>
      <c r="V7" s="500"/>
      <c r="W7" s="500"/>
      <c r="X7" s="500"/>
      <c r="Y7" s="500"/>
    </row>
    <row r="8" spans="1:25" s="19" customFormat="1" ht="16.5">
      <c r="A8" s="402">
        <v>801</v>
      </c>
      <c r="B8" s="402"/>
      <c r="C8" s="402"/>
      <c r="D8" s="403" t="s">
        <v>130</v>
      </c>
      <c r="E8" s="404">
        <f aca="true" t="shared" si="0" ref="E8:E52">G8/F8*100</f>
        <v>99.44743776256753</v>
      </c>
      <c r="F8" s="480">
        <f aca="true" t="shared" si="1" ref="F8:S8">F9+F30+F35+F48</f>
        <v>3036838</v>
      </c>
      <c r="G8" s="480">
        <f t="shared" si="1"/>
        <v>3020057.5800000005</v>
      </c>
      <c r="H8" s="480">
        <f t="shared" si="1"/>
        <v>3020057.5800000005</v>
      </c>
      <c r="I8" s="480">
        <f t="shared" si="1"/>
        <v>2330790.54</v>
      </c>
      <c r="J8" s="480">
        <f t="shared" si="1"/>
        <v>679118.72</v>
      </c>
      <c r="K8" s="480">
        <f t="shared" si="1"/>
        <v>0</v>
      </c>
      <c r="L8" s="480">
        <f t="shared" si="1"/>
        <v>10148.32</v>
      </c>
      <c r="M8" s="480">
        <f t="shared" si="1"/>
        <v>0</v>
      </c>
      <c r="N8" s="480">
        <f t="shared" si="1"/>
        <v>0</v>
      </c>
      <c r="O8" s="480">
        <f t="shared" si="1"/>
        <v>0</v>
      </c>
      <c r="P8" s="480">
        <f t="shared" si="1"/>
        <v>0</v>
      </c>
      <c r="Q8" s="480">
        <f t="shared" si="1"/>
        <v>0</v>
      </c>
      <c r="R8" s="480">
        <f t="shared" si="1"/>
        <v>0</v>
      </c>
      <c r="S8" s="480">
        <f t="shared" si="1"/>
        <v>0</v>
      </c>
      <c r="T8" s="219"/>
      <c r="U8" s="219"/>
      <c r="V8" s="219"/>
      <c r="W8" s="219"/>
      <c r="X8" s="219"/>
      <c r="Y8" s="219"/>
    </row>
    <row r="9" spans="1:25" s="166" customFormat="1" ht="16.5">
      <c r="A9" s="336"/>
      <c r="B9" s="336">
        <v>80110</v>
      </c>
      <c r="C9" s="336"/>
      <c r="D9" s="501" t="s">
        <v>150</v>
      </c>
      <c r="E9" s="502">
        <f t="shared" si="0"/>
        <v>99.36085447298008</v>
      </c>
      <c r="F9" s="503">
        <f aca="true" t="shared" si="2" ref="F9:S9">SUM(F10:F29)</f>
        <v>2594769</v>
      </c>
      <c r="G9" s="503">
        <f t="shared" si="2"/>
        <v>2578184.6500000004</v>
      </c>
      <c r="H9" s="503">
        <f>SUM(H10:H29)</f>
        <v>2578184.6500000004</v>
      </c>
      <c r="I9" s="503">
        <f t="shared" si="2"/>
        <v>2064358.58</v>
      </c>
      <c r="J9" s="503">
        <f t="shared" si="2"/>
        <v>504677.74999999994</v>
      </c>
      <c r="K9" s="503">
        <f t="shared" si="2"/>
        <v>0</v>
      </c>
      <c r="L9" s="503">
        <f t="shared" si="2"/>
        <v>9148.32</v>
      </c>
      <c r="M9" s="503">
        <f t="shared" si="2"/>
        <v>0</v>
      </c>
      <c r="N9" s="503">
        <f t="shared" si="2"/>
        <v>0</v>
      </c>
      <c r="O9" s="503">
        <f t="shared" si="2"/>
        <v>0</v>
      </c>
      <c r="P9" s="503">
        <f t="shared" si="2"/>
        <v>0</v>
      </c>
      <c r="Q9" s="503">
        <f t="shared" si="2"/>
        <v>0</v>
      </c>
      <c r="R9" s="503">
        <f t="shared" si="2"/>
        <v>0</v>
      </c>
      <c r="S9" s="503">
        <f t="shared" si="2"/>
        <v>0</v>
      </c>
      <c r="T9" s="192"/>
      <c r="U9" s="192"/>
      <c r="V9" s="192"/>
      <c r="W9" s="192"/>
      <c r="X9" s="192"/>
      <c r="Y9" s="192"/>
    </row>
    <row r="10" spans="1:25" s="19" customFormat="1" ht="16.5">
      <c r="A10" s="329"/>
      <c r="B10" s="329"/>
      <c r="C10" s="306">
        <v>3020</v>
      </c>
      <c r="D10" s="333" t="s">
        <v>357</v>
      </c>
      <c r="E10" s="295">
        <f t="shared" si="0"/>
        <v>100.00484554815263</v>
      </c>
      <c r="F10" s="299">
        <v>6604</v>
      </c>
      <c r="G10" s="297">
        <v>6604.32</v>
      </c>
      <c r="H10" s="297">
        <v>6604.32</v>
      </c>
      <c r="I10" s="299"/>
      <c r="J10" s="298"/>
      <c r="K10" s="299"/>
      <c r="L10" s="298">
        <v>6604.32</v>
      </c>
      <c r="M10" s="299"/>
      <c r="N10" s="504"/>
      <c r="O10" s="504"/>
      <c r="P10" s="504"/>
      <c r="Q10" s="504"/>
      <c r="R10" s="504"/>
      <c r="S10" s="504"/>
      <c r="T10" s="219"/>
      <c r="U10" s="219"/>
      <c r="V10" s="219"/>
      <c r="W10" s="219"/>
      <c r="X10" s="219"/>
      <c r="Y10" s="219"/>
    </row>
    <row r="11" spans="1:25" s="19" customFormat="1" ht="16.5">
      <c r="A11" s="329"/>
      <c r="B11" s="329"/>
      <c r="C11" s="306">
        <v>3240</v>
      </c>
      <c r="D11" s="333" t="s">
        <v>324</v>
      </c>
      <c r="E11" s="295">
        <f t="shared" si="0"/>
        <v>100</v>
      </c>
      <c r="F11" s="299">
        <v>2544</v>
      </c>
      <c r="G11" s="297">
        <v>2544</v>
      </c>
      <c r="H11" s="297">
        <v>2544</v>
      </c>
      <c r="I11" s="299"/>
      <c r="J11" s="298"/>
      <c r="K11" s="299"/>
      <c r="L11" s="298">
        <v>2544</v>
      </c>
      <c r="M11" s="299"/>
      <c r="N11" s="504"/>
      <c r="O11" s="504"/>
      <c r="P11" s="504"/>
      <c r="Q11" s="504"/>
      <c r="R11" s="504"/>
      <c r="S11" s="504"/>
      <c r="T11" s="219"/>
      <c r="U11" s="219"/>
      <c r="V11" s="219"/>
      <c r="W11" s="219"/>
      <c r="X11" s="219"/>
      <c r="Y11" s="219"/>
    </row>
    <row r="12" spans="1:25" s="19" customFormat="1" ht="16.5">
      <c r="A12" s="329"/>
      <c r="B12" s="306"/>
      <c r="C12" s="306">
        <v>4010</v>
      </c>
      <c r="D12" s="333" t="s">
        <v>325</v>
      </c>
      <c r="E12" s="295">
        <f t="shared" si="0"/>
        <v>99.17329644999965</v>
      </c>
      <c r="F12" s="299">
        <v>1623859</v>
      </c>
      <c r="G12" s="297">
        <f aca="true" t="shared" si="3" ref="G12:G29">H12+P12</f>
        <v>1610434.5</v>
      </c>
      <c r="H12" s="298">
        <f aca="true" t="shared" si="4" ref="H12:H29">SUM(I12:O12)</f>
        <v>1610434.5</v>
      </c>
      <c r="I12" s="297">
        <v>1610434.5</v>
      </c>
      <c r="J12" s="298"/>
      <c r="K12" s="298"/>
      <c r="L12" s="298"/>
      <c r="M12" s="299"/>
      <c r="N12" s="504"/>
      <c r="O12" s="504"/>
      <c r="P12" s="504"/>
      <c r="Q12" s="504"/>
      <c r="R12" s="504"/>
      <c r="S12" s="504"/>
      <c r="T12" s="219"/>
      <c r="U12" s="219"/>
      <c r="V12" s="219"/>
      <c r="W12" s="219"/>
      <c r="X12" s="219"/>
      <c r="Y12" s="219"/>
    </row>
    <row r="13" spans="1:25" s="19" customFormat="1" ht="16.5">
      <c r="A13" s="329"/>
      <c r="B13" s="306"/>
      <c r="C13" s="306">
        <v>4040</v>
      </c>
      <c r="D13" s="333" t="s">
        <v>337</v>
      </c>
      <c r="E13" s="295">
        <f t="shared" si="0"/>
        <v>100</v>
      </c>
      <c r="F13" s="299">
        <v>134182</v>
      </c>
      <c r="G13" s="297">
        <f t="shared" si="3"/>
        <v>134182</v>
      </c>
      <c r="H13" s="298">
        <f t="shared" si="4"/>
        <v>134182</v>
      </c>
      <c r="I13" s="297">
        <v>134182</v>
      </c>
      <c r="J13" s="298"/>
      <c r="K13" s="298"/>
      <c r="L13" s="298"/>
      <c r="M13" s="299"/>
      <c r="N13" s="504"/>
      <c r="O13" s="504"/>
      <c r="P13" s="504"/>
      <c r="Q13" s="504"/>
      <c r="R13" s="504"/>
      <c r="S13" s="504"/>
      <c r="T13" s="219"/>
      <c r="U13" s="219"/>
      <c r="V13" s="219"/>
      <c r="W13" s="219"/>
      <c r="X13" s="219"/>
      <c r="Y13" s="219"/>
    </row>
    <row r="14" spans="1:25" s="19" customFormat="1" ht="16.5">
      <c r="A14" s="329"/>
      <c r="B14" s="306"/>
      <c r="C14" s="306">
        <v>4110</v>
      </c>
      <c r="D14" s="333" t="s">
        <v>338</v>
      </c>
      <c r="E14" s="295">
        <f t="shared" si="0"/>
        <v>99.99991327213816</v>
      </c>
      <c r="F14" s="299">
        <v>288258</v>
      </c>
      <c r="G14" s="297">
        <f t="shared" si="3"/>
        <v>288257.75</v>
      </c>
      <c r="H14" s="298">
        <f t="shared" si="4"/>
        <v>288257.75</v>
      </c>
      <c r="I14" s="297">
        <v>288257.75</v>
      </c>
      <c r="J14" s="298"/>
      <c r="K14" s="298"/>
      <c r="L14" s="298"/>
      <c r="M14" s="299"/>
      <c r="N14" s="504"/>
      <c r="O14" s="504"/>
      <c r="P14" s="504"/>
      <c r="Q14" s="504"/>
      <c r="R14" s="504"/>
      <c r="S14" s="504"/>
      <c r="T14" s="219"/>
      <c r="U14" s="219"/>
      <c r="V14" s="219"/>
      <c r="W14" s="219"/>
      <c r="X14" s="219"/>
      <c r="Y14" s="219"/>
    </row>
    <row r="15" spans="1:25" s="19" customFormat="1" ht="16.5">
      <c r="A15" s="329"/>
      <c r="B15" s="306"/>
      <c r="C15" s="306">
        <v>4120</v>
      </c>
      <c r="D15" s="333" t="s">
        <v>339</v>
      </c>
      <c r="E15" s="295">
        <f t="shared" si="0"/>
        <v>90.92159524084556</v>
      </c>
      <c r="F15" s="299">
        <v>34628</v>
      </c>
      <c r="G15" s="297">
        <f t="shared" si="3"/>
        <v>31484.33</v>
      </c>
      <c r="H15" s="298">
        <f t="shared" si="4"/>
        <v>31484.33</v>
      </c>
      <c r="I15" s="297">
        <v>31484.33</v>
      </c>
      <c r="J15" s="298"/>
      <c r="K15" s="298"/>
      <c r="L15" s="298"/>
      <c r="M15" s="299"/>
      <c r="N15" s="504"/>
      <c r="O15" s="504"/>
      <c r="P15" s="504"/>
      <c r="Q15" s="504"/>
      <c r="R15" s="504"/>
      <c r="S15" s="504"/>
      <c r="T15" s="219"/>
      <c r="U15" s="219"/>
      <c r="V15" s="219"/>
      <c r="W15" s="219"/>
      <c r="X15" s="219"/>
      <c r="Y15" s="219"/>
    </row>
    <row r="16" spans="1:25" s="19" customFormat="1" ht="16.5">
      <c r="A16" s="329"/>
      <c r="B16" s="306"/>
      <c r="C16" s="306">
        <v>4170</v>
      </c>
      <c r="D16" s="488" t="s">
        <v>263</v>
      </c>
      <c r="E16" s="295">
        <v>0</v>
      </c>
      <c r="F16" s="299">
        <v>0</v>
      </c>
      <c r="G16" s="297">
        <v>0</v>
      </c>
      <c r="H16" s="298">
        <v>0</v>
      </c>
      <c r="I16" s="297">
        <v>0</v>
      </c>
      <c r="J16" s="298"/>
      <c r="K16" s="298"/>
      <c r="L16" s="298"/>
      <c r="M16" s="299"/>
      <c r="N16" s="504"/>
      <c r="O16" s="504"/>
      <c r="P16" s="504"/>
      <c r="Q16" s="504"/>
      <c r="R16" s="504"/>
      <c r="S16" s="504"/>
      <c r="T16" s="219"/>
      <c r="U16" s="219"/>
      <c r="V16" s="219"/>
      <c r="W16" s="219"/>
      <c r="X16" s="219"/>
      <c r="Y16" s="219"/>
    </row>
    <row r="17" spans="1:25" s="19" customFormat="1" ht="16.5">
      <c r="A17" s="329"/>
      <c r="B17" s="306"/>
      <c r="C17" s="306">
        <v>4210</v>
      </c>
      <c r="D17" s="333" t="s">
        <v>270</v>
      </c>
      <c r="E17" s="295">
        <f t="shared" si="0"/>
        <v>99.99783004947487</v>
      </c>
      <c r="F17" s="299">
        <v>46084</v>
      </c>
      <c r="G17" s="297">
        <f t="shared" si="3"/>
        <v>46083</v>
      </c>
      <c r="H17" s="298">
        <f t="shared" si="4"/>
        <v>46083</v>
      </c>
      <c r="I17" s="299"/>
      <c r="J17" s="297">
        <v>46083</v>
      </c>
      <c r="K17" s="298"/>
      <c r="L17" s="298"/>
      <c r="M17" s="299"/>
      <c r="N17" s="504"/>
      <c r="O17" s="504"/>
      <c r="P17" s="504"/>
      <c r="Q17" s="504"/>
      <c r="R17" s="504"/>
      <c r="S17" s="504"/>
      <c r="T17" s="219"/>
      <c r="U17" s="219"/>
      <c r="V17" s="219"/>
      <c r="W17" s="219"/>
      <c r="X17" s="219"/>
      <c r="Y17" s="219"/>
    </row>
    <row r="18" spans="1:25" s="19" customFormat="1" ht="16.5">
      <c r="A18" s="329"/>
      <c r="B18" s="306"/>
      <c r="C18" s="306">
        <v>4240</v>
      </c>
      <c r="D18" s="333" t="s">
        <v>332</v>
      </c>
      <c r="E18" s="295">
        <f t="shared" si="0"/>
        <v>99.99743623892921</v>
      </c>
      <c r="F18" s="299">
        <v>30034</v>
      </c>
      <c r="G18" s="297">
        <f t="shared" si="3"/>
        <v>30033.23</v>
      </c>
      <c r="H18" s="298">
        <f t="shared" si="4"/>
        <v>30033.23</v>
      </c>
      <c r="I18" s="299"/>
      <c r="J18" s="297">
        <v>30033.23</v>
      </c>
      <c r="K18" s="298"/>
      <c r="L18" s="298"/>
      <c r="M18" s="299"/>
      <c r="N18" s="504"/>
      <c r="O18" s="504"/>
      <c r="P18" s="504"/>
      <c r="Q18" s="504"/>
      <c r="R18" s="504"/>
      <c r="S18" s="504"/>
      <c r="T18" s="219"/>
      <c r="U18" s="219"/>
      <c r="V18" s="219"/>
      <c r="W18" s="219"/>
      <c r="X18" s="219"/>
      <c r="Y18" s="219"/>
    </row>
    <row r="19" spans="1:25" s="19" customFormat="1" ht="16.5">
      <c r="A19" s="329"/>
      <c r="B19" s="306"/>
      <c r="C19" s="306">
        <v>4260</v>
      </c>
      <c r="D19" s="333" t="s">
        <v>267</v>
      </c>
      <c r="E19" s="295">
        <f t="shared" si="0"/>
        <v>100</v>
      </c>
      <c r="F19" s="299">
        <v>177209</v>
      </c>
      <c r="G19" s="297">
        <f t="shared" si="3"/>
        <v>177209</v>
      </c>
      <c r="H19" s="298">
        <f t="shared" si="4"/>
        <v>177209</v>
      </c>
      <c r="I19" s="299"/>
      <c r="J19" s="297">
        <v>177209</v>
      </c>
      <c r="K19" s="298"/>
      <c r="L19" s="298"/>
      <c r="M19" s="299"/>
      <c r="N19" s="504"/>
      <c r="O19" s="504"/>
      <c r="P19" s="504"/>
      <c r="Q19" s="504"/>
      <c r="R19" s="504"/>
      <c r="S19" s="504"/>
      <c r="T19" s="219"/>
      <c r="U19" s="219"/>
      <c r="V19" s="219"/>
      <c r="W19" s="219"/>
      <c r="X19" s="219"/>
      <c r="Y19" s="219"/>
    </row>
    <row r="20" spans="1:25" s="19" customFormat="1" ht="16.5">
      <c r="A20" s="329"/>
      <c r="B20" s="306"/>
      <c r="C20" s="306">
        <v>4270</v>
      </c>
      <c r="D20" s="333" t="s">
        <v>294</v>
      </c>
      <c r="E20" s="295">
        <f t="shared" si="0"/>
        <v>99.99664219452507</v>
      </c>
      <c r="F20" s="299">
        <v>17571</v>
      </c>
      <c r="G20" s="297">
        <f t="shared" si="3"/>
        <v>17570.41</v>
      </c>
      <c r="H20" s="298">
        <f t="shared" si="4"/>
        <v>17570.41</v>
      </c>
      <c r="I20" s="299"/>
      <c r="J20" s="297">
        <v>17570.41</v>
      </c>
      <c r="K20" s="298"/>
      <c r="L20" s="298"/>
      <c r="M20" s="299"/>
      <c r="N20" s="504"/>
      <c r="O20" s="504"/>
      <c r="P20" s="504"/>
      <c r="Q20" s="504"/>
      <c r="R20" s="504"/>
      <c r="S20" s="504"/>
      <c r="T20" s="219"/>
      <c r="U20" s="219"/>
      <c r="V20" s="219"/>
      <c r="W20" s="219"/>
      <c r="X20" s="219"/>
      <c r="Y20" s="219"/>
    </row>
    <row r="21" spans="1:25" s="19" customFormat="1" ht="16.5">
      <c r="A21" s="329"/>
      <c r="B21" s="306"/>
      <c r="C21" s="306">
        <v>4280</v>
      </c>
      <c r="D21" s="333" t="s">
        <v>340</v>
      </c>
      <c r="E21" s="295">
        <f t="shared" si="0"/>
        <v>100</v>
      </c>
      <c r="F21" s="299">
        <v>1080</v>
      </c>
      <c r="G21" s="297">
        <f t="shared" si="3"/>
        <v>1080</v>
      </c>
      <c r="H21" s="298">
        <f t="shared" si="4"/>
        <v>1080</v>
      </c>
      <c r="I21" s="299"/>
      <c r="J21" s="297">
        <v>1080</v>
      </c>
      <c r="K21" s="298"/>
      <c r="L21" s="298"/>
      <c r="M21" s="299"/>
      <c r="N21" s="504"/>
      <c r="O21" s="504"/>
      <c r="P21" s="504"/>
      <c r="Q21" s="504"/>
      <c r="R21" s="504"/>
      <c r="S21" s="504"/>
      <c r="T21" s="219"/>
      <c r="U21" s="219"/>
      <c r="V21" s="219"/>
      <c r="W21" s="219"/>
      <c r="X21" s="219"/>
      <c r="Y21" s="219"/>
    </row>
    <row r="22" spans="1:25" s="19" customFormat="1" ht="16.5">
      <c r="A22" s="329"/>
      <c r="B22" s="306"/>
      <c r="C22" s="306">
        <v>4300</v>
      </c>
      <c r="D22" s="333" t="s">
        <v>264</v>
      </c>
      <c r="E22" s="295">
        <f t="shared" si="0"/>
        <v>100</v>
      </c>
      <c r="F22" s="299">
        <v>142525</v>
      </c>
      <c r="G22" s="297">
        <f t="shared" si="3"/>
        <v>142525</v>
      </c>
      <c r="H22" s="298">
        <f t="shared" si="4"/>
        <v>142525</v>
      </c>
      <c r="I22" s="299"/>
      <c r="J22" s="297">
        <v>142525</v>
      </c>
      <c r="K22" s="298"/>
      <c r="L22" s="298"/>
      <c r="M22" s="299"/>
      <c r="N22" s="504"/>
      <c r="O22" s="504"/>
      <c r="P22" s="504"/>
      <c r="Q22" s="504"/>
      <c r="R22" s="504"/>
      <c r="S22" s="504"/>
      <c r="T22" s="219"/>
      <c r="U22" s="219"/>
      <c r="V22" s="219"/>
      <c r="W22" s="219"/>
      <c r="X22" s="219"/>
      <c r="Y22" s="219"/>
    </row>
    <row r="23" spans="1:25" s="19" customFormat="1" ht="16.5">
      <c r="A23" s="329"/>
      <c r="B23" s="306"/>
      <c r="C23" s="306">
        <v>4350</v>
      </c>
      <c r="D23" s="333" t="s">
        <v>341</v>
      </c>
      <c r="E23" s="295">
        <f t="shared" si="0"/>
        <v>99.96987253765933</v>
      </c>
      <c r="F23" s="299">
        <v>1726</v>
      </c>
      <c r="G23" s="297">
        <f t="shared" si="3"/>
        <v>1725.48</v>
      </c>
      <c r="H23" s="298">
        <f t="shared" si="4"/>
        <v>1725.48</v>
      </c>
      <c r="I23" s="299"/>
      <c r="J23" s="297">
        <v>1725.48</v>
      </c>
      <c r="K23" s="298"/>
      <c r="L23" s="298"/>
      <c r="M23" s="299"/>
      <c r="N23" s="504"/>
      <c r="O23" s="504"/>
      <c r="P23" s="504"/>
      <c r="Q23" s="504"/>
      <c r="R23" s="504"/>
      <c r="S23" s="504"/>
      <c r="T23" s="219"/>
      <c r="U23" s="219"/>
      <c r="V23" s="219"/>
      <c r="W23" s="219"/>
      <c r="X23" s="219"/>
      <c r="Y23" s="219"/>
    </row>
    <row r="24" spans="1:25" s="19" customFormat="1" ht="31.5">
      <c r="A24" s="329"/>
      <c r="B24" s="306"/>
      <c r="C24" s="306">
        <v>4370</v>
      </c>
      <c r="D24" s="312" t="s">
        <v>299</v>
      </c>
      <c r="E24" s="295">
        <f t="shared" si="0"/>
        <v>99.10872576177286</v>
      </c>
      <c r="F24" s="299">
        <v>1444</v>
      </c>
      <c r="G24" s="297">
        <f t="shared" si="3"/>
        <v>1431.13</v>
      </c>
      <c r="H24" s="298">
        <f t="shared" si="4"/>
        <v>1431.13</v>
      </c>
      <c r="I24" s="299"/>
      <c r="J24" s="297">
        <v>1431.13</v>
      </c>
      <c r="K24" s="298"/>
      <c r="L24" s="298"/>
      <c r="M24" s="299"/>
      <c r="N24" s="504"/>
      <c r="O24" s="504"/>
      <c r="P24" s="504"/>
      <c r="Q24" s="504"/>
      <c r="R24" s="504"/>
      <c r="S24" s="504"/>
      <c r="T24" s="219"/>
      <c r="U24" s="219"/>
      <c r="V24" s="219"/>
      <c r="W24" s="219"/>
      <c r="X24" s="219"/>
      <c r="Y24" s="219"/>
    </row>
    <row r="25" spans="1:25" s="19" customFormat="1" ht="16.5">
      <c r="A25" s="329"/>
      <c r="B25" s="306"/>
      <c r="C25" s="306">
        <v>4410</v>
      </c>
      <c r="D25" s="333" t="s">
        <v>342</v>
      </c>
      <c r="E25" s="295">
        <f t="shared" si="0"/>
        <v>100.06550218340611</v>
      </c>
      <c r="F25" s="299">
        <v>458</v>
      </c>
      <c r="G25" s="297">
        <f t="shared" si="3"/>
        <v>458.3</v>
      </c>
      <c r="H25" s="298">
        <f t="shared" si="4"/>
        <v>458.3</v>
      </c>
      <c r="I25" s="299"/>
      <c r="J25" s="297">
        <v>458.3</v>
      </c>
      <c r="K25" s="298"/>
      <c r="L25" s="298"/>
      <c r="M25" s="299"/>
      <c r="N25" s="504"/>
      <c r="O25" s="504"/>
      <c r="P25" s="504"/>
      <c r="Q25" s="504"/>
      <c r="R25" s="504"/>
      <c r="S25" s="504"/>
      <c r="T25" s="219"/>
      <c r="U25" s="219"/>
      <c r="V25" s="219"/>
      <c r="W25" s="219"/>
      <c r="X25" s="219"/>
      <c r="Y25" s="219"/>
    </row>
    <row r="26" spans="1:25" s="19" customFormat="1" ht="16.5">
      <c r="A26" s="329"/>
      <c r="B26" s="306"/>
      <c r="C26" s="306">
        <v>4430</v>
      </c>
      <c r="D26" s="333" t="s">
        <v>265</v>
      </c>
      <c r="E26" s="295">
        <f t="shared" si="0"/>
        <v>99.9410029498525</v>
      </c>
      <c r="F26" s="299">
        <v>1356</v>
      </c>
      <c r="G26" s="297">
        <f t="shared" si="3"/>
        <v>1355.2</v>
      </c>
      <c r="H26" s="298">
        <f t="shared" si="4"/>
        <v>1355.2</v>
      </c>
      <c r="I26" s="299"/>
      <c r="J26" s="297">
        <v>1355.2</v>
      </c>
      <c r="K26" s="298"/>
      <c r="L26" s="298"/>
      <c r="M26" s="299"/>
      <c r="N26" s="504"/>
      <c r="O26" s="504"/>
      <c r="P26" s="504"/>
      <c r="Q26" s="504"/>
      <c r="R26" s="504"/>
      <c r="S26" s="504"/>
      <c r="T26" s="219"/>
      <c r="U26" s="219"/>
      <c r="V26" s="219"/>
      <c r="W26" s="219"/>
      <c r="X26" s="219"/>
      <c r="Y26" s="219"/>
    </row>
    <row r="27" spans="1:25" s="19" customFormat="1" ht="16.5">
      <c r="A27" s="329"/>
      <c r="B27" s="306"/>
      <c r="C27" s="306">
        <v>4440</v>
      </c>
      <c r="D27" s="333" t="s">
        <v>343</v>
      </c>
      <c r="E27" s="295">
        <f t="shared" si="0"/>
        <v>100</v>
      </c>
      <c r="F27" s="299">
        <v>84372</v>
      </c>
      <c r="G27" s="297">
        <f t="shared" si="3"/>
        <v>84372</v>
      </c>
      <c r="H27" s="298">
        <f t="shared" si="4"/>
        <v>84372</v>
      </c>
      <c r="I27" s="299"/>
      <c r="J27" s="297">
        <v>84372</v>
      </c>
      <c r="K27" s="298"/>
      <c r="L27" s="298"/>
      <c r="M27" s="299"/>
      <c r="N27" s="504"/>
      <c r="O27" s="504"/>
      <c r="P27" s="504"/>
      <c r="Q27" s="504"/>
      <c r="R27" s="504"/>
      <c r="S27" s="504"/>
      <c r="T27" s="219"/>
      <c r="U27" s="219"/>
      <c r="V27" s="219"/>
      <c r="W27" s="219"/>
      <c r="X27" s="219"/>
      <c r="Y27" s="219"/>
    </row>
    <row r="28" spans="1:25" s="19" customFormat="1" ht="16.5">
      <c r="A28" s="329"/>
      <c r="B28" s="306"/>
      <c r="C28" s="306">
        <v>4480</v>
      </c>
      <c r="D28" s="469" t="s">
        <v>81</v>
      </c>
      <c r="E28" s="295">
        <f t="shared" si="0"/>
        <v>100</v>
      </c>
      <c r="F28" s="299">
        <v>210</v>
      </c>
      <c r="G28" s="297">
        <f t="shared" si="3"/>
        <v>210</v>
      </c>
      <c r="H28" s="298">
        <f t="shared" si="4"/>
        <v>210</v>
      </c>
      <c r="I28" s="299"/>
      <c r="J28" s="297">
        <v>210</v>
      </c>
      <c r="K28" s="298"/>
      <c r="L28" s="298"/>
      <c r="M28" s="299"/>
      <c r="N28" s="504"/>
      <c r="O28" s="504"/>
      <c r="P28" s="504"/>
      <c r="Q28" s="504"/>
      <c r="R28" s="504"/>
      <c r="S28" s="504"/>
      <c r="T28" s="219"/>
      <c r="U28" s="219"/>
      <c r="V28" s="219"/>
      <c r="W28" s="219"/>
      <c r="X28" s="219"/>
      <c r="Y28" s="219"/>
    </row>
    <row r="29" spans="1:25" s="19" customFormat="1" ht="16.5">
      <c r="A29" s="329"/>
      <c r="B29" s="306"/>
      <c r="C29" s="306">
        <v>4700</v>
      </c>
      <c r="D29" s="307" t="s">
        <v>303</v>
      </c>
      <c r="E29" s="295">
        <f t="shared" si="0"/>
        <v>100</v>
      </c>
      <c r="F29" s="299">
        <v>625</v>
      </c>
      <c r="G29" s="297">
        <f t="shared" si="3"/>
        <v>625</v>
      </c>
      <c r="H29" s="298">
        <f t="shared" si="4"/>
        <v>625</v>
      </c>
      <c r="I29" s="299"/>
      <c r="J29" s="297">
        <v>625</v>
      </c>
      <c r="K29" s="298"/>
      <c r="L29" s="298"/>
      <c r="M29" s="299"/>
      <c r="N29" s="504"/>
      <c r="O29" s="504"/>
      <c r="P29" s="504"/>
      <c r="Q29" s="504"/>
      <c r="R29" s="504"/>
      <c r="S29" s="504"/>
      <c r="T29" s="219"/>
      <c r="U29" s="219"/>
      <c r="V29" s="219"/>
      <c r="W29" s="219"/>
      <c r="X29" s="219"/>
      <c r="Y29" s="219"/>
    </row>
    <row r="30" spans="1:25" s="19" customFormat="1" ht="16.5">
      <c r="A30" s="341"/>
      <c r="B30" s="329">
        <v>80146</v>
      </c>
      <c r="C30" s="329"/>
      <c r="D30" s="288" t="s">
        <v>348</v>
      </c>
      <c r="E30" s="289">
        <f t="shared" si="0"/>
        <v>99.9952795031056</v>
      </c>
      <c r="F30" s="335">
        <f aca="true" t="shared" si="5" ref="F30:S30">SUM(F31:F34)</f>
        <v>4025</v>
      </c>
      <c r="G30" s="335">
        <f t="shared" si="5"/>
        <v>4024.8100000000004</v>
      </c>
      <c r="H30" s="335">
        <f t="shared" si="5"/>
        <v>4024.8100000000004</v>
      </c>
      <c r="I30" s="335">
        <f t="shared" si="5"/>
        <v>0</v>
      </c>
      <c r="J30" s="335">
        <f t="shared" si="5"/>
        <v>4024.8100000000004</v>
      </c>
      <c r="K30" s="335">
        <f t="shared" si="5"/>
        <v>0</v>
      </c>
      <c r="L30" s="335">
        <f t="shared" si="5"/>
        <v>0</v>
      </c>
      <c r="M30" s="335">
        <f t="shared" si="5"/>
        <v>0</v>
      </c>
      <c r="N30" s="335">
        <f t="shared" si="5"/>
        <v>0</v>
      </c>
      <c r="O30" s="335">
        <f t="shared" si="5"/>
        <v>0</v>
      </c>
      <c r="P30" s="335">
        <f t="shared" si="5"/>
        <v>0</v>
      </c>
      <c r="Q30" s="335">
        <f t="shared" si="5"/>
        <v>0</v>
      </c>
      <c r="R30" s="335">
        <f t="shared" si="5"/>
        <v>0</v>
      </c>
      <c r="S30" s="335">
        <f t="shared" si="5"/>
        <v>0</v>
      </c>
      <c r="T30" s="219"/>
      <c r="U30" s="219"/>
      <c r="V30" s="219"/>
      <c r="W30" s="219"/>
      <c r="X30" s="219"/>
      <c r="Y30" s="219"/>
    </row>
    <row r="31" spans="1:25" s="19" customFormat="1" ht="16.5">
      <c r="A31" s="329"/>
      <c r="B31" s="329"/>
      <c r="C31" s="313">
        <v>4210</v>
      </c>
      <c r="D31" s="307" t="s">
        <v>349</v>
      </c>
      <c r="E31" s="295">
        <f t="shared" si="0"/>
        <v>99.91623931623931</v>
      </c>
      <c r="F31" s="299">
        <v>585</v>
      </c>
      <c r="G31" s="297">
        <f>H31+P31</f>
        <v>584.51</v>
      </c>
      <c r="H31" s="298">
        <f>SUM(I31:O31)</f>
        <v>584.51</v>
      </c>
      <c r="I31" s="299"/>
      <c r="J31" s="299">
        <v>584.51</v>
      </c>
      <c r="K31" s="298"/>
      <c r="L31" s="298"/>
      <c r="M31" s="299"/>
      <c r="N31" s="504"/>
      <c r="O31" s="504"/>
      <c r="P31" s="504"/>
      <c r="Q31" s="504"/>
      <c r="R31" s="504"/>
      <c r="S31" s="504"/>
      <c r="T31" s="219"/>
      <c r="U31" s="219"/>
      <c r="V31" s="219"/>
      <c r="W31" s="219"/>
      <c r="X31" s="219"/>
      <c r="Y31" s="219"/>
    </row>
    <row r="32" spans="1:25" s="19" customFormat="1" ht="16.5">
      <c r="A32" s="306"/>
      <c r="B32" s="306"/>
      <c r="C32" s="293">
        <v>4300</v>
      </c>
      <c r="D32" s="294" t="s">
        <v>264</v>
      </c>
      <c r="E32" s="295">
        <f t="shared" si="0"/>
        <v>100</v>
      </c>
      <c r="F32" s="299">
        <v>2100</v>
      </c>
      <c r="G32" s="297">
        <f>H32+P32</f>
        <v>2100</v>
      </c>
      <c r="H32" s="298">
        <f>SUM(I32:O32)</f>
        <v>2100</v>
      </c>
      <c r="I32" s="299"/>
      <c r="J32" s="297">
        <v>2100</v>
      </c>
      <c r="K32" s="298"/>
      <c r="L32" s="298"/>
      <c r="M32" s="299"/>
      <c r="N32" s="504"/>
      <c r="O32" s="504"/>
      <c r="P32" s="504"/>
      <c r="Q32" s="504"/>
      <c r="R32" s="504"/>
      <c r="S32" s="504"/>
      <c r="T32" s="219"/>
      <c r="U32" s="219"/>
      <c r="V32" s="219"/>
      <c r="W32" s="219"/>
      <c r="X32" s="219"/>
      <c r="Y32" s="219"/>
    </row>
    <row r="33" spans="1:25" s="19" customFormat="1" ht="16.5">
      <c r="A33" s="306"/>
      <c r="B33" s="306"/>
      <c r="C33" s="293">
        <v>4410</v>
      </c>
      <c r="D33" s="294" t="s">
        <v>342</v>
      </c>
      <c r="E33" s="295">
        <f t="shared" si="0"/>
        <v>100.08771929824563</v>
      </c>
      <c r="F33" s="299">
        <v>342</v>
      </c>
      <c r="G33" s="297">
        <f>H33+P33</f>
        <v>342.3</v>
      </c>
      <c r="H33" s="298">
        <f>SUM(I33:O33)</f>
        <v>342.3</v>
      </c>
      <c r="I33" s="299"/>
      <c r="J33" s="297">
        <v>342.3</v>
      </c>
      <c r="K33" s="298"/>
      <c r="L33" s="298"/>
      <c r="M33" s="299"/>
      <c r="N33" s="504"/>
      <c r="O33" s="504"/>
      <c r="P33" s="504"/>
      <c r="Q33" s="504"/>
      <c r="R33" s="504"/>
      <c r="S33" s="504"/>
      <c r="T33" s="219"/>
      <c r="U33" s="219"/>
      <c r="V33" s="219"/>
      <c r="W33" s="219"/>
      <c r="X33" s="219"/>
      <c r="Y33" s="219"/>
    </row>
    <row r="34" spans="1:25" s="19" customFormat="1" ht="16.5">
      <c r="A34" s="306"/>
      <c r="B34" s="306"/>
      <c r="C34" s="293">
        <v>4700</v>
      </c>
      <c r="D34" s="294" t="s">
        <v>344</v>
      </c>
      <c r="E34" s="295">
        <f t="shared" si="0"/>
        <v>100</v>
      </c>
      <c r="F34" s="299">
        <v>998</v>
      </c>
      <c r="G34" s="297">
        <f>H34+P34</f>
        <v>998</v>
      </c>
      <c r="H34" s="298">
        <f>SUM(I34:O34)</f>
        <v>998</v>
      </c>
      <c r="I34" s="299"/>
      <c r="J34" s="297">
        <v>998</v>
      </c>
      <c r="K34" s="298"/>
      <c r="L34" s="298"/>
      <c r="M34" s="299"/>
      <c r="N34" s="504"/>
      <c r="O34" s="504"/>
      <c r="P34" s="504"/>
      <c r="Q34" s="504"/>
      <c r="R34" s="504"/>
      <c r="S34" s="504"/>
      <c r="T34" s="219"/>
      <c r="U34" s="219"/>
      <c r="V34" s="219"/>
      <c r="W34" s="219"/>
      <c r="X34" s="219"/>
      <c r="Y34" s="219"/>
    </row>
    <row r="35" spans="1:25" s="19" customFormat="1" ht="16.5">
      <c r="A35" s="288"/>
      <c r="B35" s="317">
        <v>80148</v>
      </c>
      <c r="C35" s="318"/>
      <c r="D35" s="319" t="s">
        <v>153</v>
      </c>
      <c r="E35" s="289">
        <f t="shared" si="0"/>
        <v>99.9535642320366</v>
      </c>
      <c r="F35" s="320">
        <f aca="true" t="shared" si="6" ref="F35:S35">SUM(F36:F47)</f>
        <v>421830</v>
      </c>
      <c r="G35" s="320">
        <f t="shared" si="6"/>
        <v>421634.12</v>
      </c>
      <c r="H35" s="320">
        <f t="shared" si="6"/>
        <v>421634.12</v>
      </c>
      <c r="I35" s="320">
        <f t="shared" si="6"/>
        <v>266431.95999999996</v>
      </c>
      <c r="J35" s="320">
        <f t="shared" si="6"/>
        <v>154202.16</v>
      </c>
      <c r="K35" s="320">
        <f t="shared" si="6"/>
        <v>0</v>
      </c>
      <c r="L35" s="320">
        <f t="shared" si="6"/>
        <v>1000</v>
      </c>
      <c r="M35" s="320">
        <f t="shared" si="6"/>
        <v>0</v>
      </c>
      <c r="N35" s="320">
        <f t="shared" si="6"/>
        <v>0</v>
      </c>
      <c r="O35" s="320">
        <f t="shared" si="6"/>
        <v>0</v>
      </c>
      <c r="P35" s="320">
        <f t="shared" si="6"/>
        <v>0</v>
      </c>
      <c r="Q35" s="320">
        <f t="shared" si="6"/>
        <v>0</v>
      </c>
      <c r="R35" s="320">
        <f t="shared" si="6"/>
        <v>0</v>
      </c>
      <c r="S35" s="320">
        <f t="shared" si="6"/>
        <v>0</v>
      </c>
      <c r="T35" s="219"/>
      <c r="U35" s="219"/>
      <c r="V35" s="219"/>
      <c r="W35" s="219"/>
      <c r="X35" s="219"/>
      <c r="Y35" s="219"/>
    </row>
    <row r="36" spans="1:25" s="19" customFormat="1" ht="16.5">
      <c r="A36" s="505"/>
      <c r="B36" s="505"/>
      <c r="C36" s="506">
        <v>3020</v>
      </c>
      <c r="D36" s="507" t="s">
        <v>357</v>
      </c>
      <c r="E36" s="295">
        <f t="shared" si="0"/>
        <v>100</v>
      </c>
      <c r="F36" s="508">
        <v>1000</v>
      </c>
      <c r="G36" s="297">
        <v>1000</v>
      </c>
      <c r="H36" s="298">
        <v>1000</v>
      </c>
      <c r="I36" s="508"/>
      <c r="J36" s="509"/>
      <c r="K36" s="462"/>
      <c r="L36" s="508">
        <v>1000</v>
      </c>
      <c r="M36" s="509"/>
      <c r="N36" s="504"/>
      <c r="O36" s="504"/>
      <c r="P36" s="504"/>
      <c r="Q36" s="504"/>
      <c r="R36" s="504"/>
      <c r="S36" s="504"/>
      <c r="T36" s="219"/>
      <c r="U36" s="219"/>
      <c r="V36" s="219"/>
      <c r="W36" s="219"/>
      <c r="X36" s="219"/>
      <c r="Y36" s="219"/>
    </row>
    <row r="37" spans="1:25" s="19" customFormat="1" ht="16.5">
      <c r="A37" s="506"/>
      <c r="B37" s="506"/>
      <c r="C37" s="506">
        <v>4010</v>
      </c>
      <c r="D37" s="507" t="s">
        <v>325</v>
      </c>
      <c r="E37" s="295">
        <f t="shared" si="0"/>
        <v>99.92798160589594</v>
      </c>
      <c r="F37" s="508">
        <v>211807</v>
      </c>
      <c r="G37" s="297">
        <f aca="true" t="shared" si="7" ref="G37:G47">H37+P37</f>
        <v>211654.46</v>
      </c>
      <c r="H37" s="298">
        <f aca="true" t="shared" si="8" ref="H37:H47">SUM(I37:O37)</f>
        <v>211654.46</v>
      </c>
      <c r="I37" s="297">
        <v>211654.46</v>
      </c>
      <c r="J37" s="509"/>
      <c r="K37" s="509"/>
      <c r="L37" s="509"/>
      <c r="M37" s="509"/>
      <c r="N37" s="504"/>
      <c r="O37" s="504"/>
      <c r="P37" s="504"/>
      <c r="Q37" s="504"/>
      <c r="R37" s="504"/>
      <c r="S37" s="504"/>
      <c r="T37" s="219"/>
      <c r="U37" s="219"/>
      <c r="V37" s="219"/>
      <c r="W37" s="219"/>
      <c r="X37" s="219"/>
      <c r="Y37" s="219"/>
    </row>
    <row r="38" spans="1:25" s="19" customFormat="1" ht="16.5">
      <c r="A38" s="506"/>
      <c r="B38" s="506"/>
      <c r="C38" s="506">
        <v>4040</v>
      </c>
      <c r="D38" s="507" t="s">
        <v>337</v>
      </c>
      <c r="E38" s="295">
        <f t="shared" si="0"/>
        <v>99.9975705143399</v>
      </c>
      <c r="F38" s="508">
        <v>16876</v>
      </c>
      <c r="G38" s="297">
        <f t="shared" si="7"/>
        <v>16875.59</v>
      </c>
      <c r="H38" s="298">
        <f t="shared" si="8"/>
        <v>16875.59</v>
      </c>
      <c r="I38" s="297">
        <v>16875.59</v>
      </c>
      <c r="J38" s="509"/>
      <c r="K38" s="509"/>
      <c r="L38" s="509"/>
      <c r="M38" s="509"/>
      <c r="N38" s="504"/>
      <c r="O38" s="504"/>
      <c r="P38" s="504"/>
      <c r="Q38" s="504"/>
      <c r="R38" s="504"/>
      <c r="S38" s="504"/>
      <c r="T38" s="219"/>
      <c r="U38" s="219"/>
      <c r="V38" s="219"/>
      <c r="W38" s="219"/>
      <c r="X38" s="219"/>
      <c r="Y38" s="219"/>
    </row>
    <row r="39" spans="1:25" s="19" customFormat="1" ht="16.5">
      <c r="A39" s="506"/>
      <c r="B39" s="506"/>
      <c r="C39" s="506">
        <v>4110</v>
      </c>
      <c r="D39" s="507" t="s">
        <v>338</v>
      </c>
      <c r="E39" s="295">
        <f t="shared" si="0"/>
        <v>100</v>
      </c>
      <c r="F39" s="508">
        <v>34908</v>
      </c>
      <c r="G39" s="297">
        <f t="shared" si="7"/>
        <v>34908</v>
      </c>
      <c r="H39" s="298">
        <f t="shared" si="8"/>
        <v>34908</v>
      </c>
      <c r="I39" s="297">
        <v>34908</v>
      </c>
      <c r="J39" s="509"/>
      <c r="K39" s="509"/>
      <c r="L39" s="509"/>
      <c r="M39" s="509"/>
      <c r="N39" s="504"/>
      <c r="O39" s="504"/>
      <c r="P39" s="504"/>
      <c r="Q39" s="504"/>
      <c r="R39" s="504"/>
      <c r="S39" s="504"/>
      <c r="T39" s="219"/>
      <c r="U39" s="219"/>
      <c r="V39" s="219"/>
      <c r="W39" s="219"/>
      <c r="X39" s="219"/>
      <c r="Y39" s="219"/>
    </row>
    <row r="40" spans="1:25" s="19" customFormat="1" ht="16.5">
      <c r="A40" s="506"/>
      <c r="B40" s="506"/>
      <c r="C40" s="506">
        <v>4120</v>
      </c>
      <c r="D40" s="507" t="s">
        <v>339</v>
      </c>
      <c r="E40" s="295">
        <f t="shared" si="0"/>
        <v>99.99699398797594</v>
      </c>
      <c r="F40" s="508">
        <v>2994</v>
      </c>
      <c r="G40" s="297">
        <f t="shared" si="7"/>
        <v>2993.91</v>
      </c>
      <c r="H40" s="298">
        <f t="shared" si="8"/>
        <v>2993.91</v>
      </c>
      <c r="I40" s="297">
        <v>2993.91</v>
      </c>
      <c r="J40" s="509"/>
      <c r="K40" s="509"/>
      <c r="L40" s="509"/>
      <c r="M40" s="509"/>
      <c r="N40" s="504"/>
      <c r="O40" s="504"/>
      <c r="P40" s="504"/>
      <c r="Q40" s="504"/>
      <c r="R40" s="504"/>
      <c r="S40" s="504"/>
      <c r="T40" s="219"/>
      <c r="U40" s="219"/>
      <c r="V40" s="219"/>
      <c r="W40" s="219"/>
      <c r="X40" s="219"/>
      <c r="Y40" s="219"/>
    </row>
    <row r="41" spans="1:25" s="19" customFormat="1" ht="16.5">
      <c r="A41" s="506"/>
      <c r="B41" s="506"/>
      <c r="C41" s="506">
        <v>4210</v>
      </c>
      <c r="D41" s="507" t="s">
        <v>270</v>
      </c>
      <c r="E41" s="295">
        <f t="shared" si="0"/>
        <v>100</v>
      </c>
      <c r="F41" s="508">
        <v>10000</v>
      </c>
      <c r="G41" s="297">
        <f t="shared" si="7"/>
        <v>10000</v>
      </c>
      <c r="H41" s="298">
        <f t="shared" si="8"/>
        <v>10000</v>
      </c>
      <c r="I41" s="508"/>
      <c r="J41" s="297">
        <v>10000</v>
      </c>
      <c r="K41" s="509"/>
      <c r="L41" s="509"/>
      <c r="M41" s="509"/>
      <c r="N41" s="504"/>
      <c r="O41" s="504"/>
      <c r="P41" s="504"/>
      <c r="Q41" s="504"/>
      <c r="R41" s="504"/>
      <c r="S41" s="504"/>
      <c r="T41" s="219"/>
      <c r="U41" s="219"/>
      <c r="V41" s="219"/>
      <c r="W41" s="219"/>
      <c r="X41" s="219"/>
      <c r="Y41" s="219"/>
    </row>
    <row r="42" spans="1:25" s="19" customFormat="1" ht="16.5">
      <c r="A42" s="506"/>
      <c r="B42" s="506"/>
      <c r="C42" s="506">
        <v>4220</v>
      </c>
      <c r="D42" s="507" t="s">
        <v>416</v>
      </c>
      <c r="E42" s="295">
        <f t="shared" si="0"/>
        <v>99.96849237886246</v>
      </c>
      <c r="F42" s="508">
        <v>134888</v>
      </c>
      <c r="G42" s="297">
        <f t="shared" si="7"/>
        <v>134845.5</v>
      </c>
      <c r="H42" s="298">
        <f t="shared" si="8"/>
        <v>134845.5</v>
      </c>
      <c r="I42" s="508"/>
      <c r="J42" s="297">
        <v>134845.5</v>
      </c>
      <c r="K42" s="509"/>
      <c r="L42" s="509"/>
      <c r="M42" s="509"/>
      <c r="N42" s="504"/>
      <c r="O42" s="504"/>
      <c r="P42" s="504"/>
      <c r="Q42" s="504"/>
      <c r="R42" s="504"/>
      <c r="S42" s="504"/>
      <c r="T42" s="219"/>
      <c r="U42" s="219"/>
      <c r="V42" s="219"/>
      <c r="W42" s="219"/>
      <c r="X42" s="219"/>
      <c r="Y42" s="219"/>
    </row>
    <row r="43" spans="1:25" s="19" customFormat="1" ht="16.5">
      <c r="A43" s="506"/>
      <c r="B43" s="506"/>
      <c r="C43" s="506">
        <v>4270</v>
      </c>
      <c r="D43" s="507" t="s">
        <v>294</v>
      </c>
      <c r="E43" s="295">
        <f t="shared" si="0"/>
        <v>99.9548532731377</v>
      </c>
      <c r="F43" s="508">
        <v>1329</v>
      </c>
      <c r="G43" s="297">
        <f t="shared" si="7"/>
        <v>1328.4</v>
      </c>
      <c r="H43" s="298">
        <f t="shared" si="8"/>
        <v>1328.4</v>
      </c>
      <c r="I43" s="508"/>
      <c r="J43" s="297">
        <v>1328.4</v>
      </c>
      <c r="K43" s="509"/>
      <c r="L43" s="509"/>
      <c r="M43" s="509"/>
      <c r="N43" s="504"/>
      <c r="O43" s="504"/>
      <c r="P43" s="504"/>
      <c r="Q43" s="504"/>
      <c r="R43" s="504"/>
      <c r="S43" s="504"/>
      <c r="T43" s="219"/>
      <c r="U43" s="219"/>
      <c r="V43" s="219"/>
      <c r="W43" s="219"/>
      <c r="X43" s="219"/>
      <c r="Y43" s="219"/>
    </row>
    <row r="44" spans="1:25" s="19" customFormat="1" ht="16.5">
      <c r="A44" s="506"/>
      <c r="B44" s="506"/>
      <c r="C44" s="506">
        <v>4280</v>
      </c>
      <c r="D44" s="507" t="s">
        <v>340</v>
      </c>
      <c r="E44" s="295">
        <f t="shared" si="0"/>
        <v>100</v>
      </c>
      <c r="F44" s="508">
        <v>240</v>
      </c>
      <c r="G44" s="297">
        <f t="shared" si="7"/>
        <v>240</v>
      </c>
      <c r="H44" s="298">
        <f t="shared" si="8"/>
        <v>240</v>
      </c>
      <c r="I44" s="508"/>
      <c r="J44" s="297">
        <v>240</v>
      </c>
      <c r="K44" s="509"/>
      <c r="L44" s="509"/>
      <c r="M44" s="509"/>
      <c r="N44" s="504"/>
      <c r="O44" s="504"/>
      <c r="P44" s="504"/>
      <c r="Q44" s="504"/>
      <c r="R44" s="504"/>
      <c r="S44" s="504"/>
      <c r="T44" s="219"/>
      <c r="U44" s="219"/>
      <c r="V44" s="219"/>
      <c r="W44" s="219"/>
      <c r="X44" s="219"/>
      <c r="Y44" s="219"/>
    </row>
    <row r="45" spans="1:25" s="19" customFormat="1" ht="16.5">
      <c r="A45" s="506"/>
      <c r="B45" s="506"/>
      <c r="C45" s="506">
        <v>4300</v>
      </c>
      <c r="D45" s="507" t="s">
        <v>264</v>
      </c>
      <c r="E45" s="295">
        <f t="shared" si="0"/>
        <v>100.06435643564356</v>
      </c>
      <c r="F45" s="508">
        <v>404</v>
      </c>
      <c r="G45" s="297">
        <f t="shared" si="7"/>
        <v>404.26</v>
      </c>
      <c r="H45" s="298">
        <f t="shared" si="8"/>
        <v>404.26</v>
      </c>
      <c r="I45" s="508"/>
      <c r="J45" s="297">
        <v>404.26</v>
      </c>
      <c r="K45" s="509"/>
      <c r="L45" s="509"/>
      <c r="M45" s="509"/>
      <c r="N45" s="504"/>
      <c r="O45" s="504"/>
      <c r="P45" s="504"/>
      <c r="Q45" s="504"/>
      <c r="R45" s="504"/>
      <c r="S45" s="504"/>
      <c r="T45" s="219"/>
      <c r="U45" s="219"/>
      <c r="V45" s="219"/>
      <c r="W45" s="219"/>
      <c r="X45" s="219"/>
      <c r="Y45" s="219"/>
    </row>
    <row r="46" spans="1:25" s="19" customFormat="1" ht="16.5">
      <c r="A46" s="506"/>
      <c r="B46" s="506"/>
      <c r="C46" s="506">
        <v>4440</v>
      </c>
      <c r="D46" s="507" t="s">
        <v>343</v>
      </c>
      <c r="E46" s="295">
        <f t="shared" si="0"/>
        <v>100</v>
      </c>
      <c r="F46" s="508">
        <v>7384</v>
      </c>
      <c r="G46" s="297">
        <f t="shared" si="7"/>
        <v>7384</v>
      </c>
      <c r="H46" s="298">
        <f t="shared" si="8"/>
        <v>7384</v>
      </c>
      <c r="I46" s="508"/>
      <c r="J46" s="509">
        <v>7384</v>
      </c>
      <c r="K46" s="509"/>
      <c r="L46" s="509"/>
      <c r="M46" s="509"/>
      <c r="N46" s="504"/>
      <c r="O46" s="504"/>
      <c r="P46" s="504"/>
      <c r="Q46" s="504"/>
      <c r="R46" s="504"/>
      <c r="S46" s="504"/>
      <c r="T46" s="219"/>
      <c r="U46" s="219"/>
      <c r="V46" s="219"/>
      <c r="W46" s="219"/>
      <c r="X46" s="219"/>
      <c r="Y46" s="219"/>
    </row>
    <row r="47" spans="1:25" s="19" customFormat="1" ht="16.5">
      <c r="A47" s="506"/>
      <c r="B47" s="506"/>
      <c r="C47" s="506">
        <v>4700</v>
      </c>
      <c r="D47" s="294" t="s">
        <v>344</v>
      </c>
      <c r="E47" s="295">
        <v>0</v>
      </c>
      <c r="F47" s="508">
        <v>0</v>
      </c>
      <c r="G47" s="297">
        <f t="shared" si="7"/>
        <v>0</v>
      </c>
      <c r="H47" s="298">
        <f t="shared" si="8"/>
        <v>0</v>
      </c>
      <c r="I47" s="508"/>
      <c r="J47" s="509">
        <v>0</v>
      </c>
      <c r="K47" s="509"/>
      <c r="L47" s="509"/>
      <c r="M47" s="509"/>
      <c r="N47" s="504"/>
      <c r="O47" s="504"/>
      <c r="P47" s="504"/>
      <c r="Q47" s="504"/>
      <c r="R47" s="504"/>
      <c r="S47" s="504"/>
      <c r="T47" s="219"/>
      <c r="U47" s="219"/>
      <c r="V47" s="219"/>
      <c r="W47" s="219"/>
      <c r="X47" s="219"/>
      <c r="Y47" s="219"/>
    </row>
    <row r="48" spans="1:25" s="19" customFormat="1" ht="16.5">
      <c r="A48" s="329"/>
      <c r="B48" s="329">
        <v>80195</v>
      </c>
      <c r="C48" s="329"/>
      <c r="D48" s="288" t="s">
        <v>16</v>
      </c>
      <c r="E48" s="289">
        <f t="shared" si="0"/>
        <v>100</v>
      </c>
      <c r="F48" s="335">
        <f aca="true" t="shared" si="9" ref="F48:S48">SUM(F49:F49)</f>
        <v>16214</v>
      </c>
      <c r="G48" s="335">
        <f t="shared" si="9"/>
        <v>16214</v>
      </c>
      <c r="H48" s="335">
        <f t="shared" si="9"/>
        <v>16214</v>
      </c>
      <c r="I48" s="335">
        <f t="shared" si="9"/>
        <v>0</v>
      </c>
      <c r="J48" s="335">
        <f t="shared" si="9"/>
        <v>16214</v>
      </c>
      <c r="K48" s="335">
        <f t="shared" si="9"/>
        <v>0</v>
      </c>
      <c r="L48" s="335">
        <f t="shared" si="9"/>
        <v>0</v>
      </c>
      <c r="M48" s="335">
        <f t="shared" si="9"/>
        <v>0</v>
      </c>
      <c r="N48" s="335">
        <f t="shared" si="9"/>
        <v>0</v>
      </c>
      <c r="O48" s="335">
        <f t="shared" si="9"/>
        <v>0</v>
      </c>
      <c r="P48" s="335">
        <f t="shared" si="9"/>
        <v>0</v>
      </c>
      <c r="Q48" s="335">
        <f t="shared" si="9"/>
        <v>0</v>
      </c>
      <c r="R48" s="335">
        <f t="shared" si="9"/>
        <v>0</v>
      </c>
      <c r="S48" s="335">
        <f t="shared" si="9"/>
        <v>0</v>
      </c>
      <c r="T48" s="219"/>
      <c r="U48" s="219"/>
      <c r="V48" s="219"/>
      <c r="W48" s="219"/>
      <c r="X48" s="219"/>
      <c r="Y48" s="219"/>
    </row>
    <row r="49" spans="1:25" s="19" customFormat="1" ht="16.5">
      <c r="A49" s="329"/>
      <c r="B49" s="329"/>
      <c r="C49" s="306">
        <v>4440</v>
      </c>
      <c r="D49" s="333" t="s">
        <v>343</v>
      </c>
      <c r="E49" s="295">
        <f t="shared" si="0"/>
        <v>100</v>
      </c>
      <c r="F49" s="299">
        <v>16214</v>
      </c>
      <c r="G49" s="297">
        <f>H49+P49</f>
        <v>16214</v>
      </c>
      <c r="H49" s="298">
        <f>SUM(I49:O49)</f>
        <v>16214</v>
      </c>
      <c r="I49" s="299"/>
      <c r="J49" s="299">
        <v>16214</v>
      </c>
      <c r="K49" s="298"/>
      <c r="L49" s="298"/>
      <c r="M49" s="298"/>
      <c r="N49" s="504"/>
      <c r="O49" s="504"/>
      <c r="P49" s="504"/>
      <c r="Q49" s="504"/>
      <c r="R49" s="504"/>
      <c r="S49" s="504"/>
      <c r="T49" s="219"/>
      <c r="U49" s="219"/>
      <c r="V49" s="219"/>
      <c r="W49" s="219"/>
      <c r="X49" s="219"/>
      <c r="Y49" s="219"/>
    </row>
    <row r="50" spans="1:25" s="19" customFormat="1" ht="16.5">
      <c r="A50" s="768">
        <v>854</v>
      </c>
      <c r="B50" s="768"/>
      <c r="C50" s="769"/>
      <c r="D50" s="772" t="s">
        <v>181</v>
      </c>
      <c r="E50" s="791">
        <f t="shared" si="0"/>
        <v>99.92202729044834</v>
      </c>
      <c r="F50" s="774">
        <v>1026</v>
      </c>
      <c r="G50" s="775">
        <v>1025.2</v>
      </c>
      <c r="H50" s="775">
        <v>1025.2</v>
      </c>
      <c r="I50" s="774"/>
      <c r="J50" s="774"/>
      <c r="K50" s="776"/>
      <c r="L50" s="776">
        <v>1025.2</v>
      </c>
      <c r="M50" s="770"/>
      <c r="N50" s="789"/>
      <c r="O50" s="789"/>
      <c r="P50" s="789"/>
      <c r="Q50" s="789"/>
      <c r="R50" s="789"/>
      <c r="S50" s="789"/>
      <c r="T50" s="219"/>
      <c r="U50" s="219"/>
      <c r="V50" s="219"/>
      <c r="W50" s="219"/>
      <c r="X50" s="219"/>
      <c r="Y50" s="219"/>
    </row>
    <row r="51" spans="1:25" s="19" customFormat="1" ht="16.5">
      <c r="A51" s="329"/>
      <c r="B51" s="329">
        <v>85415</v>
      </c>
      <c r="C51" s="306"/>
      <c r="D51" s="790" t="s">
        <v>183</v>
      </c>
      <c r="E51" s="837">
        <f t="shared" si="0"/>
        <v>99.92202729044834</v>
      </c>
      <c r="F51" s="830">
        <v>1026</v>
      </c>
      <c r="G51" s="835">
        <v>1025.2</v>
      </c>
      <c r="H51" s="835">
        <v>1025.2</v>
      </c>
      <c r="I51" s="830"/>
      <c r="J51" s="830"/>
      <c r="K51" s="832"/>
      <c r="L51" s="832">
        <v>1025.2</v>
      </c>
      <c r="M51" s="298"/>
      <c r="N51" s="504"/>
      <c r="O51" s="504"/>
      <c r="P51" s="504"/>
      <c r="Q51" s="504"/>
      <c r="R51" s="504"/>
      <c r="S51" s="504"/>
      <c r="T51" s="219"/>
      <c r="U51" s="219"/>
      <c r="V51" s="219"/>
      <c r="W51" s="219"/>
      <c r="X51" s="219"/>
      <c r="Y51" s="219"/>
    </row>
    <row r="52" spans="1:25" s="19" customFormat="1" ht="16.5">
      <c r="A52" s="329"/>
      <c r="B52" s="329"/>
      <c r="C52" s="306">
        <v>3260</v>
      </c>
      <c r="D52" s="333" t="s">
        <v>670</v>
      </c>
      <c r="E52" s="295">
        <f t="shared" si="0"/>
        <v>99.92202729044834</v>
      </c>
      <c r="F52" s="299">
        <v>1026</v>
      </c>
      <c r="G52" s="297">
        <v>1025.2</v>
      </c>
      <c r="H52" s="297">
        <v>1025.2</v>
      </c>
      <c r="I52" s="299"/>
      <c r="J52" s="299"/>
      <c r="K52" s="298"/>
      <c r="L52" s="298">
        <v>2025.2</v>
      </c>
      <c r="M52" s="298"/>
      <c r="N52" s="504"/>
      <c r="O52" s="504"/>
      <c r="P52" s="504"/>
      <c r="Q52" s="504"/>
      <c r="R52" s="504"/>
      <c r="S52" s="504"/>
      <c r="T52" s="219"/>
      <c r="U52" s="219"/>
      <c r="V52" s="219"/>
      <c r="W52" s="219"/>
      <c r="X52" s="219"/>
      <c r="Y52" s="219"/>
    </row>
  </sheetData>
  <sheetProtection selectLockedCells="1" selectUnlockedCells="1"/>
  <mergeCells count="23">
    <mergeCell ref="A1:S1"/>
    <mergeCell ref="A2:D2"/>
    <mergeCell ref="A3:A6"/>
    <mergeCell ref="B3:B6"/>
    <mergeCell ref="C3:C6"/>
    <mergeCell ref="D3:D6"/>
    <mergeCell ref="P4:P6"/>
    <mergeCell ref="E3:E6"/>
    <mergeCell ref="F3:F6"/>
    <mergeCell ref="G3:G6"/>
    <mergeCell ref="H3:S3"/>
    <mergeCell ref="M5:M6"/>
    <mergeCell ref="N5:N6"/>
    <mergeCell ref="O5:O6"/>
    <mergeCell ref="H4:H6"/>
    <mergeCell ref="J5:J6"/>
    <mergeCell ref="K5:K6"/>
    <mergeCell ref="Q4:S4"/>
    <mergeCell ref="I5:I6"/>
    <mergeCell ref="Q5:Q6"/>
    <mergeCell ref="L5:L6"/>
    <mergeCell ref="R5:R6"/>
    <mergeCell ref="S5:S6"/>
  </mergeCells>
  <printOptions horizontalCentered="1"/>
  <pageMargins left="0.5902777777777778" right="0.5902777777777778" top="1.0090277777777779" bottom="0.7569444444444444" header="0.5902777777777778" footer="0.5902777777777778"/>
  <pageSetup horizontalDpi="300" verticalDpi="300" orientation="landscape" paperSize="9" scale="49" r:id="rId1"/>
  <headerFooter alignWithMargins="0">
    <oddHeader>&amp;R&amp;"Times New Roman,Normalny"&amp;16Załącznik Nr 16 do sprawozdania Burmistrza Barlinka z wykonania budżetu Gminy Barlinek za 2014 rok</oddHeader>
    <oddFooter>&amp;C&amp;"Times New Roman,Normalny"&amp;12Strona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45"/>
  <sheetViews>
    <sheetView showGridLines="0" defaultGridColor="0" view="pageBreakPreview" zoomScale="80" zoomScaleSheetLayoutView="80" colorId="15" workbookViewId="0" topLeftCell="A1">
      <selection activeCell="M30" sqref="M30"/>
    </sheetView>
  </sheetViews>
  <sheetFormatPr defaultColWidth="9.00390625" defaultRowHeight="12.75"/>
  <cols>
    <col min="1" max="1" width="5.75390625" style="2" customWidth="1"/>
    <col min="2" max="2" width="8.75390625" style="2" customWidth="1"/>
    <col min="3" max="3" width="6.125" style="2" customWidth="1"/>
    <col min="4" max="4" width="68.75390625" style="2" customWidth="1"/>
    <col min="5" max="5" width="10.625" style="202" customWidth="1"/>
    <col min="6" max="6" width="16.75390625" style="2" customWidth="1"/>
    <col min="7" max="7" width="16.875" style="2" customWidth="1"/>
    <col min="8" max="8" width="16.125" style="2" customWidth="1"/>
    <col min="9" max="9" width="13.75390625" style="2" customWidth="1"/>
    <col min="10" max="10" width="13.25390625" style="2" customWidth="1"/>
    <col min="11" max="11" width="14.125" style="2" customWidth="1"/>
    <col min="12" max="12" width="9.375" style="2" customWidth="1"/>
    <col min="13" max="13" width="10.25390625" style="2" customWidth="1"/>
    <col min="14" max="14" width="10.375" style="2" customWidth="1"/>
    <col min="15" max="236" width="9.00390625" style="2" customWidth="1"/>
    <col min="237" max="16384" width="9.00390625" style="510" customWidth="1"/>
  </cols>
  <sheetData>
    <row r="1" spans="1:256" s="511" customFormat="1" ht="33" customHeight="1">
      <c r="A1" s="1292" t="s">
        <v>412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  <c r="Q1" s="1292"/>
      <c r="R1" s="1292"/>
      <c r="S1" s="1292"/>
      <c r="IA1" s="2"/>
      <c r="IB1" s="2"/>
      <c r="IC1" s="510"/>
      <c r="ID1" s="510"/>
      <c r="IE1" s="510"/>
      <c r="IF1" s="510"/>
      <c r="IG1" s="510"/>
      <c r="IH1" s="510"/>
      <c r="II1" s="510"/>
      <c r="IJ1" s="510"/>
      <c r="IK1" s="510"/>
      <c r="IL1" s="510"/>
      <c r="IM1" s="510"/>
      <c r="IN1" s="510"/>
      <c r="IO1" s="510"/>
      <c r="IP1" s="510"/>
      <c r="IQ1" s="510"/>
      <c r="IR1" s="510"/>
      <c r="IS1" s="510"/>
      <c r="IT1" s="510"/>
      <c r="IU1" s="510"/>
      <c r="IV1" s="510"/>
    </row>
    <row r="2" spans="1:256" s="511" customFormat="1" ht="30" customHeight="1">
      <c r="A2" s="1293" t="s">
        <v>409</v>
      </c>
      <c r="B2" s="1293"/>
      <c r="C2" s="1293"/>
      <c r="D2" s="1293"/>
      <c r="E2" s="512"/>
      <c r="F2" s="513"/>
      <c r="G2" s="513"/>
      <c r="H2" s="513"/>
      <c r="I2" s="513"/>
      <c r="J2" s="513"/>
      <c r="K2" s="513"/>
      <c r="L2" s="513"/>
      <c r="M2" s="513"/>
      <c r="N2" s="514"/>
      <c r="IA2" s="2"/>
      <c r="IB2" s="2"/>
      <c r="IC2" s="510"/>
      <c r="ID2" s="510"/>
      <c r="IE2" s="510"/>
      <c r="IF2" s="510"/>
      <c r="IG2" s="510"/>
      <c r="IH2" s="510"/>
      <c r="II2" s="510"/>
      <c r="IJ2" s="510"/>
      <c r="IK2" s="510"/>
      <c r="IL2" s="510"/>
      <c r="IM2" s="510"/>
      <c r="IN2" s="510"/>
      <c r="IO2" s="510"/>
      <c r="IP2" s="510"/>
      <c r="IQ2" s="510"/>
      <c r="IR2" s="510"/>
      <c r="IS2" s="510"/>
      <c r="IT2" s="510"/>
      <c r="IU2" s="510"/>
      <c r="IV2" s="510"/>
    </row>
    <row r="3" spans="1:256" s="515" customFormat="1" ht="15" customHeight="1">
      <c r="A3" s="1242" t="s">
        <v>6</v>
      </c>
      <c r="B3" s="1242" t="s">
        <v>7</v>
      </c>
      <c r="C3" s="1236" t="s">
        <v>8</v>
      </c>
      <c r="D3" s="1236" t="s">
        <v>230</v>
      </c>
      <c r="E3" s="1236" t="s">
        <v>10</v>
      </c>
      <c r="F3" s="1236" t="s">
        <v>1</v>
      </c>
      <c r="G3" s="1294" t="s">
        <v>231</v>
      </c>
      <c r="H3" s="1239" t="s">
        <v>3</v>
      </c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515" customFormat="1" ht="15" customHeight="1">
      <c r="A4" s="1242"/>
      <c r="B4" s="1242"/>
      <c r="C4" s="1236"/>
      <c r="D4" s="1236"/>
      <c r="E4" s="1236"/>
      <c r="F4" s="1236"/>
      <c r="G4" s="1295"/>
      <c r="H4" s="1199" t="s">
        <v>413</v>
      </c>
      <c r="I4" s="204" t="s">
        <v>3</v>
      </c>
      <c r="J4" s="204"/>
      <c r="K4" s="204"/>
      <c r="L4" s="204"/>
      <c r="M4" s="204"/>
      <c r="N4" s="204"/>
      <c r="O4" s="173"/>
      <c r="P4" s="1237" t="s">
        <v>233</v>
      </c>
      <c r="Q4" s="170" t="s">
        <v>3</v>
      </c>
      <c r="R4" s="173"/>
      <c r="S4" s="17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515" customFormat="1" ht="60" customHeight="1">
      <c r="A5" s="1242"/>
      <c r="B5" s="1242"/>
      <c r="C5" s="1236"/>
      <c r="D5" s="1236"/>
      <c r="E5" s="1236"/>
      <c r="F5" s="1236"/>
      <c r="G5" s="1295"/>
      <c r="H5" s="1199"/>
      <c r="I5" s="1237" t="s">
        <v>382</v>
      </c>
      <c r="J5" s="1241" t="s">
        <v>241</v>
      </c>
      <c r="K5" s="1240" t="s">
        <v>234</v>
      </c>
      <c r="L5" s="1235" t="s">
        <v>235</v>
      </c>
      <c r="M5" s="1238" t="s">
        <v>11</v>
      </c>
      <c r="N5" s="1235" t="s">
        <v>236</v>
      </c>
      <c r="O5" s="1235" t="s">
        <v>237</v>
      </c>
      <c r="P5" s="1237"/>
      <c r="Q5" s="1237" t="s">
        <v>238</v>
      </c>
      <c r="R5" s="1238" t="s">
        <v>11</v>
      </c>
      <c r="S5" s="1235" t="s">
        <v>239</v>
      </c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516" customFormat="1" ht="70.5" customHeight="1">
      <c r="A6" s="1242"/>
      <c r="B6" s="1242"/>
      <c r="C6" s="1236"/>
      <c r="D6" s="1236"/>
      <c r="E6" s="1236"/>
      <c r="F6" s="1236"/>
      <c r="G6" s="1296"/>
      <c r="H6" s="1199"/>
      <c r="I6" s="1237"/>
      <c r="J6" s="1241"/>
      <c r="K6" s="1240"/>
      <c r="L6" s="1235"/>
      <c r="M6" s="1238"/>
      <c r="N6" s="1235"/>
      <c r="O6" s="1235"/>
      <c r="P6" s="1237"/>
      <c r="Q6" s="1237"/>
      <c r="R6" s="1238"/>
      <c r="S6" s="1235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s="511" customFormat="1" ht="15.75">
      <c r="A7" s="176" t="s">
        <v>12</v>
      </c>
      <c r="B7" s="176" t="s">
        <v>242</v>
      </c>
      <c r="C7" s="176" t="s">
        <v>243</v>
      </c>
      <c r="D7" s="176" t="s">
        <v>244</v>
      </c>
      <c r="E7" s="176" t="s">
        <v>245</v>
      </c>
      <c r="F7" s="176" t="s">
        <v>246</v>
      </c>
      <c r="G7" s="176" t="s">
        <v>247</v>
      </c>
      <c r="H7" s="176" t="s">
        <v>248</v>
      </c>
      <c r="I7" s="176" t="s">
        <v>249</v>
      </c>
      <c r="J7" s="176" t="s">
        <v>250</v>
      </c>
      <c r="K7" s="176" t="s">
        <v>251</v>
      </c>
      <c r="L7" s="176" t="s">
        <v>252</v>
      </c>
      <c r="M7" s="176" t="s">
        <v>253</v>
      </c>
      <c r="N7" s="176" t="s">
        <v>254</v>
      </c>
      <c r="O7" s="176" t="s">
        <v>255</v>
      </c>
      <c r="P7" s="176" t="s">
        <v>256</v>
      </c>
      <c r="Q7" s="176" t="s">
        <v>257</v>
      </c>
      <c r="R7" s="176" t="s">
        <v>258</v>
      </c>
      <c r="S7" s="176" t="s">
        <v>259</v>
      </c>
      <c r="T7" s="517"/>
      <c r="U7" s="517"/>
      <c r="V7" s="517"/>
      <c r="IA7" s="2"/>
      <c r="IB7" s="2"/>
      <c r="IC7" s="510"/>
      <c r="ID7" s="510"/>
      <c r="IE7" s="510"/>
      <c r="IF7" s="510"/>
      <c r="IG7" s="510"/>
      <c r="IH7" s="510"/>
      <c r="II7" s="510"/>
      <c r="IJ7" s="510"/>
      <c r="IK7" s="510"/>
      <c r="IL7" s="510"/>
      <c r="IM7" s="510"/>
      <c r="IN7" s="510"/>
      <c r="IO7" s="510"/>
      <c r="IP7" s="510"/>
      <c r="IQ7" s="510"/>
      <c r="IR7" s="510"/>
      <c r="IS7" s="510"/>
      <c r="IT7" s="510"/>
      <c r="IU7" s="510"/>
      <c r="IV7" s="510"/>
    </row>
    <row r="8" spans="1:256" s="350" customFormat="1" ht="18" customHeight="1">
      <c r="A8" s="402">
        <v>801</v>
      </c>
      <c r="B8" s="402"/>
      <c r="C8" s="402"/>
      <c r="D8" s="403" t="s">
        <v>130</v>
      </c>
      <c r="E8" s="404">
        <f aca="true" t="shared" si="0" ref="E8:E25">G8/F8*100</f>
        <v>99.93772551670568</v>
      </c>
      <c r="F8" s="480">
        <f aca="true" t="shared" si="1" ref="F8:S8">F9+F22</f>
        <v>337281</v>
      </c>
      <c r="G8" s="480">
        <f t="shared" si="1"/>
        <v>337070.9600000001</v>
      </c>
      <c r="H8" s="480">
        <f t="shared" si="1"/>
        <v>337070.9600000001</v>
      </c>
      <c r="I8" s="480">
        <f t="shared" si="1"/>
        <v>297966.16000000003</v>
      </c>
      <c r="J8" s="480">
        <f t="shared" si="1"/>
        <v>38575.14</v>
      </c>
      <c r="K8" s="480">
        <f t="shared" si="1"/>
        <v>0</v>
      </c>
      <c r="L8" s="480">
        <f t="shared" si="1"/>
        <v>529.66</v>
      </c>
      <c r="M8" s="480">
        <f t="shared" si="1"/>
        <v>0</v>
      </c>
      <c r="N8" s="480">
        <f t="shared" si="1"/>
        <v>0</v>
      </c>
      <c r="O8" s="480">
        <f t="shared" si="1"/>
        <v>0</v>
      </c>
      <c r="P8" s="480">
        <f t="shared" si="1"/>
        <v>0</v>
      </c>
      <c r="Q8" s="480">
        <f t="shared" si="1"/>
        <v>0</v>
      </c>
      <c r="R8" s="480">
        <f t="shared" si="1"/>
        <v>0</v>
      </c>
      <c r="S8" s="480">
        <f t="shared" si="1"/>
        <v>0</v>
      </c>
      <c r="T8" s="518"/>
      <c r="U8" s="518"/>
      <c r="V8" s="518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350" customFormat="1" ht="16.5">
      <c r="A9" s="336"/>
      <c r="B9" s="336">
        <v>80110</v>
      </c>
      <c r="C9" s="336"/>
      <c r="D9" s="501" t="s">
        <v>150</v>
      </c>
      <c r="E9" s="519">
        <f t="shared" si="0"/>
        <v>99.93769804383918</v>
      </c>
      <c r="F9" s="503">
        <f aca="true" t="shared" si="2" ref="F9:S9">SUM(F10:F21)</f>
        <v>336731</v>
      </c>
      <c r="G9" s="503">
        <f t="shared" si="2"/>
        <v>336521.2100000001</v>
      </c>
      <c r="H9" s="503">
        <f t="shared" si="2"/>
        <v>336521.2100000001</v>
      </c>
      <c r="I9" s="503">
        <f t="shared" si="2"/>
        <v>297966.16000000003</v>
      </c>
      <c r="J9" s="503">
        <f t="shared" si="2"/>
        <v>38025.39</v>
      </c>
      <c r="K9" s="503">
        <f t="shared" si="2"/>
        <v>0</v>
      </c>
      <c r="L9" s="503">
        <f t="shared" si="2"/>
        <v>529.66</v>
      </c>
      <c r="M9" s="503">
        <f t="shared" si="2"/>
        <v>0</v>
      </c>
      <c r="N9" s="503">
        <f t="shared" si="2"/>
        <v>0</v>
      </c>
      <c r="O9" s="503">
        <f t="shared" si="2"/>
        <v>0</v>
      </c>
      <c r="P9" s="503">
        <f t="shared" si="2"/>
        <v>0</v>
      </c>
      <c r="Q9" s="503">
        <f t="shared" si="2"/>
        <v>0</v>
      </c>
      <c r="R9" s="503">
        <f t="shared" si="2"/>
        <v>0</v>
      </c>
      <c r="S9" s="503">
        <f t="shared" si="2"/>
        <v>0</v>
      </c>
      <c r="T9" s="518"/>
      <c r="U9" s="518"/>
      <c r="V9" s="518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350" customFormat="1" ht="16.5">
      <c r="A10" s="486"/>
      <c r="B10" s="486"/>
      <c r="C10" s="487">
        <v>3020</v>
      </c>
      <c r="D10" s="488" t="s">
        <v>414</v>
      </c>
      <c r="E10" s="331">
        <f t="shared" si="0"/>
        <v>99.93584905660377</v>
      </c>
      <c r="F10" s="297">
        <v>530</v>
      </c>
      <c r="G10" s="297">
        <v>529.66</v>
      </c>
      <c r="H10" s="298">
        <v>529.66</v>
      </c>
      <c r="I10" s="491"/>
      <c r="J10" s="491"/>
      <c r="K10" s="491"/>
      <c r="L10" s="297">
        <v>529.66</v>
      </c>
      <c r="M10" s="520"/>
      <c r="N10" s="491"/>
      <c r="O10" s="365"/>
      <c r="P10" s="365"/>
      <c r="Q10" s="365"/>
      <c r="R10" s="365"/>
      <c r="S10" s="365"/>
      <c r="T10" s="518"/>
      <c r="U10" s="518"/>
      <c r="V10" s="518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350" customFormat="1" ht="16.5">
      <c r="A11" s="486"/>
      <c r="B11" s="486"/>
      <c r="C11" s="487">
        <v>4010</v>
      </c>
      <c r="D11" s="488" t="s">
        <v>325</v>
      </c>
      <c r="E11" s="331">
        <f t="shared" si="0"/>
        <v>99.99985629556085</v>
      </c>
      <c r="F11" s="297">
        <v>229638</v>
      </c>
      <c r="G11" s="297">
        <f aca="true" t="shared" si="3" ref="G11:G21">H11+P11</f>
        <v>229637.67</v>
      </c>
      <c r="H11" s="298">
        <f aca="true" t="shared" si="4" ref="H11:H21">SUM(I11:O11)</f>
        <v>229637.67</v>
      </c>
      <c r="I11" s="297">
        <v>229637.67</v>
      </c>
      <c r="J11" s="297"/>
      <c r="K11" s="297"/>
      <c r="L11" s="521"/>
      <c r="M11" s="521"/>
      <c r="N11" s="297"/>
      <c r="O11" s="365"/>
      <c r="P11" s="365"/>
      <c r="Q11" s="365"/>
      <c r="R11" s="365"/>
      <c r="S11" s="365"/>
      <c r="T11" s="518"/>
      <c r="U11" s="518"/>
      <c r="V11" s="518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50" customFormat="1" ht="16.5">
      <c r="A12" s="486"/>
      <c r="B12" s="486"/>
      <c r="C12" s="487">
        <v>4040</v>
      </c>
      <c r="D12" s="488" t="s">
        <v>337</v>
      </c>
      <c r="E12" s="331">
        <f t="shared" si="0"/>
        <v>99.99856630824372</v>
      </c>
      <c r="F12" s="297">
        <v>20925</v>
      </c>
      <c r="G12" s="297">
        <f t="shared" si="3"/>
        <v>20924.7</v>
      </c>
      <c r="H12" s="298">
        <f t="shared" si="4"/>
        <v>20924.7</v>
      </c>
      <c r="I12" s="297">
        <v>20924.7</v>
      </c>
      <c r="J12" s="297"/>
      <c r="K12" s="297"/>
      <c r="L12" s="521"/>
      <c r="M12" s="521"/>
      <c r="N12" s="297"/>
      <c r="O12" s="365"/>
      <c r="P12" s="365"/>
      <c r="Q12" s="365"/>
      <c r="R12" s="365"/>
      <c r="S12" s="365"/>
      <c r="T12" s="518"/>
      <c r="U12" s="518"/>
      <c r="V12" s="518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350" customFormat="1" ht="16.5">
      <c r="A13" s="486"/>
      <c r="B13" s="486"/>
      <c r="C13" s="487">
        <v>4110</v>
      </c>
      <c r="D13" s="488" t="s">
        <v>338</v>
      </c>
      <c r="E13" s="331">
        <f t="shared" si="0"/>
        <v>99.70793561669475</v>
      </c>
      <c r="F13" s="297">
        <v>42744</v>
      </c>
      <c r="G13" s="297">
        <f t="shared" si="3"/>
        <v>42619.16</v>
      </c>
      <c r="H13" s="298">
        <f t="shared" si="4"/>
        <v>42619.16</v>
      </c>
      <c r="I13" s="297">
        <v>42619.16</v>
      </c>
      <c r="J13" s="299"/>
      <c r="K13" s="297"/>
      <c r="L13" s="521"/>
      <c r="M13" s="521"/>
      <c r="N13" s="297"/>
      <c r="O13" s="365"/>
      <c r="P13" s="365"/>
      <c r="Q13" s="365"/>
      <c r="R13" s="365"/>
      <c r="S13" s="365"/>
      <c r="T13" s="518"/>
      <c r="U13" s="518"/>
      <c r="V13" s="518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50" customFormat="1" ht="16.5">
      <c r="A14" s="486"/>
      <c r="B14" s="486"/>
      <c r="C14" s="487">
        <v>4120</v>
      </c>
      <c r="D14" s="488" t="s">
        <v>339</v>
      </c>
      <c r="E14" s="331">
        <f t="shared" si="0"/>
        <v>97.84462254395036</v>
      </c>
      <c r="F14" s="297">
        <v>3868</v>
      </c>
      <c r="G14" s="297">
        <f t="shared" si="3"/>
        <v>3784.63</v>
      </c>
      <c r="H14" s="298">
        <f t="shared" si="4"/>
        <v>3784.63</v>
      </c>
      <c r="I14" s="297">
        <v>3784.63</v>
      </c>
      <c r="J14" s="299"/>
      <c r="K14" s="297"/>
      <c r="L14" s="521"/>
      <c r="M14" s="521"/>
      <c r="N14" s="297"/>
      <c r="O14" s="365"/>
      <c r="P14" s="365"/>
      <c r="Q14" s="365"/>
      <c r="R14" s="365"/>
      <c r="S14" s="365"/>
      <c r="T14" s="518"/>
      <c r="U14" s="518"/>
      <c r="V14" s="518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350" customFormat="1" ht="16.5">
      <c r="A15" s="486"/>
      <c r="B15" s="486"/>
      <c r="C15" s="487">
        <v>4170</v>
      </c>
      <c r="D15" s="488" t="s">
        <v>263</v>
      </c>
      <c r="E15" s="331">
        <f t="shared" si="0"/>
        <v>100</v>
      </c>
      <c r="F15" s="297">
        <v>1000</v>
      </c>
      <c r="G15" s="297">
        <f t="shared" si="3"/>
        <v>1000</v>
      </c>
      <c r="H15" s="298">
        <f t="shared" si="4"/>
        <v>1000</v>
      </c>
      <c r="I15" s="297">
        <v>1000</v>
      </c>
      <c r="J15" s="299"/>
      <c r="K15" s="297"/>
      <c r="L15" s="521"/>
      <c r="M15" s="521"/>
      <c r="N15" s="297"/>
      <c r="O15" s="365"/>
      <c r="P15" s="365"/>
      <c r="Q15" s="365"/>
      <c r="R15" s="365"/>
      <c r="S15" s="365"/>
      <c r="T15" s="518"/>
      <c r="U15" s="518"/>
      <c r="V15" s="518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350" customFormat="1" ht="16.5">
      <c r="A16" s="486"/>
      <c r="B16" s="486"/>
      <c r="C16" s="487">
        <v>4210</v>
      </c>
      <c r="D16" s="488" t="s">
        <v>270</v>
      </c>
      <c r="E16" s="331">
        <f t="shared" si="0"/>
        <v>99.99987521836785</v>
      </c>
      <c r="F16" s="297">
        <v>8014</v>
      </c>
      <c r="G16" s="297">
        <f t="shared" si="3"/>
        <v>8013.99</v>
      </c>
      <c r="H16" s="298">
        <f t="shared" si="4"/>
        <v>8013.99</v>
      </c>
      <c r="I16" s="297"/>
      <c r="J16" s="297">
        <v>8013.99</v>
      </c>
      <c r="K16" s="297"/>
      <c r="L16" s="521"/>
      <c r="M16" s="521"/>
      <c r="N16" s="297"/>
      <c r="O16" s="365"/>
      <c r="P16" s="365"/>
      <c r="Q16" s="365"/>
      <c r="R16" s="365"/>
      <c r="S16" s="365"/>
      <c r="T16" s="518"/>
      <c r="U16" s="518"/>
      <c r="V16" s="518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350" customFormat="1" ht="16.5">
      <c r="A17" s="486"/>
      <c r="B17" s="486"/>
      <c r="C17" s="487">
        <v>4240</v>
      </c>
      <c r="D17" s="488" t="s">
        <v>332</v>
      </c>
      <c r="E17" s="331">
        <f t="shared" si="0"/>
        <v>100</v>
      </c>
      <c r="F17" s="297">
        <v>5000</v>
      </c>
      <c r="G17" s="297">
        <f t="shared" si="3"/>
        <v>5000</v>
      </c>
      <c r="H17" s="298">
        <f t="shared" si="4"/>
        <v>5000</v>
      </c>
      <c r="I17" s="297"/>
      <c r="J17" s="297">
        <v>5000</v>
      </c>
      <c r="K17" s="297"/>
      <c r="L17" s="521"/>
      <c r="M17" s="521"/>
      <c r="N17" s="297"/>
      <c r="O17" s="365"/>
      <c r="P17" s="365"/>
      <c r="Q17" s="365"/>
      <c r="R17" s="365"/>
      <c r="S17" s="365"/>
      <c r="T17" s="518"/>
      <c r="U17" s="518"/>
      <c r="V17" s="518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350" customFormat="1" ht="16.5">
      <c r="A18" s="486"/>
      <c r="B18" s="486"/>
      <c r="C18" s="487">
        <v>4280</v>
      </c>
      <c r="D18" s="488" t="s">
        <v>340</v>
      </c>
      <c r="E18" s="331">
        <f t="shared" si="0"/>
        <v>100</v>
      </c>
      <c r="F18" s="297">
        <v>300</v>
      </c>
      <c r="G18" s="297">
        <f t="shared" si="3"/>
        <v>300</v>
      </c>
      <c r="H18" s="298">
        <f t="shared" si="4"/>
        <v>300</v>
      </c>
      <c r="I18" s="297"/>
      <c r="J18" s="297">
        <v>300</v>
      </c>
      <c r="K18" s="297"/>
      <c r="L18" s="521"/>
      <c r="M18" s="521"/>
      <c r="N18" s="297"/>
      <c r="O18" s="365"/>
      <c r="P18" s="365"/>
      <c r="Q18" s="365"/>
      <c r="R18" s="365"/>
      <c r="S18" s="365"/>
      <c r="T18" s="518"/>
      <c r="U18" s="518"/>
      <c r="V18" s="518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350" customFormat="1" ht="16.5">
      <c r="A19" s="486"/>
      <c r="B19" s="486"/>
      <c r="C19" s="487">
        <v>4300</v>
      </c>
      <c r="D19" s="488" t="s">
        <v>264</v>
      </c>
      <c r="E19" s="331">
        <f t="shared" si="0"/>
        <v>100</v>
      </c>
      <c r="F19" s="297">
        <v>10100</v>
      </c>
      <c r="G19" s="297">
        <f t="shared" si="3"/>
        <v>10100</v>
      </c>
      <c r="H19" s="298">
        <f t="shared" si="4"/>
        <v>10100</v>
      </c>
      <c r="I19" s="494"/>
      <c r="J19" s="297">
        <v>10100</v>
      </c>
      <c r="K19" s="297"/>
      <c r="L19" s="495"/>
      <c r="M19" s="495"/>
      <c r="N19" s="494"/>
      <c r="O19" s="365"/>
      <c r="P19" s="365"/>
      <c r="Q19" s="365"/>
      <c r="R19" s="365"/>
      <c r="S19" s="365"/>
      <c r="T19" s="518"/>
      <c r="U19" s="518"/>
      <c r="V19" s="518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350" customFormat="1" ht="16.5">
      <c r="A20" s="486"/>
      <c r="B20" s="486"/>
      <c r="C20" s="487">
        <v>4410</v>
      </c>
      <c r="D20" s="488" t="s">
        <v>342</v>
      </c>
      <c r="E20" s="331">
        <f t="shared" si="0"/>
        <v>99.55882352941177</v>
      </c>
      <c r="F20" s="297">
        <v>136</v>
      </c>
      <c r="G20" s="297">
        <f t="shared" si="3"/>
        <v>135.4</v>
      </c>
      <c r="H20" s="298">
        <f t="shared" si="4"/>
        <v>135.4</v>
      </c>
      <c r="I20" s="297"/>
      <c r="J20" s="297">
        <v>135.4</v>
      </c>
      <c r="K20" s="297"/>
      <c r="L20" s="521"/>
      <c r="M20" s="521"/>
      <c r="N20" s="297"/>
      <c r="O20" s="365"/>
      <c r="P20" s="365"/>
      <c r="Q20" s="798"/>
      <c r="R20" s="365"/>
      <c r="S20" s="365"/>
      <c r="T20" s="518"/>
      <c r="U20" s="518"/>
      <c r="V20" s="518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350" customFormat="1" ht="16.5">
      <c r="A21" s="486"/>
      <c r="B21" s="486"/>
      <c r="C21" s="487">
        <v>4440</v>
      </c>
      <c r="D21" s="488" t="s">
        <v>343</v>
      </c>
      <c r="E21" s="331">
        <f t="shared" si="0"/>
        <v>100</v>
      </c>
      <c r="F21" s="297">
        <v>14476</v>
      </c>
      <c r="G21" s="297">
        <f t="shared" si="3"/>
        <v>14476</v>
      </c>
      <c r="H21" s="298">
        <f t="shared" si="4"/>
        <v>14476</v>
      </c>
      <c r="I21" s="297"/>
      <c r="J21" s="297">
        <v>14476</v>
      </c>
      <c r="K21" s="296"/>
      <c r="L21" s="521"/>
      <c r="M21" s="521"/>
      <c r="N21" s="297"/>
      <c r="O21" s="365"/>
      <c r="P21" s="365"/>
      <c r="Q21" s="798"/>
      <c r="R21" s="365"/>
      <c r="S21" s="365"/>
      <c r="T21" s="518"/>
      <c r="U21" s="518"/>
      <c r="V21" s="518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350" customFormat="1" ht="16.5">
      <c r="A22" s="341"/>
      <c r="B22" s="329">
        <v>80146</v>
      </c>
      <c r="C22" s="329"/>
      <c r="D22" s="288" t="s">
        <v>348</v>
      </c>
      <c r="E22" s="330">
        <f t="shared" si="0"/>
        <v>99.95454545454545</v>
      </c>
      <c r="F22" s="335">
        <f aca="true" t="shared" si="5" ref="F22:S22">SUM(F23:F25)</f>
        <v>550</v>
      </c>
      <c r="G22" s="335">
        <f>SUM(G23:G25)</f>
        <v>549.75</v>
      </c>
      <c r="H22" s="335">
        <f t="shared" si="5"/>
        <v>549.75</v>
      </c>
      <c r="I22" s="335">
        <f t="shared" si="5"/>
        <v>0</v>
      </c>
      <c r="J22" s="335">
        <f t="shared" si="5"/>
        <v>549.75</v>
      </c>
      <c r="K22" s="335">
        <f t="shared" si="5"/>
        <v>0</v>
      </c>
      <c r="L22" s="335">
        <f t="shared" si="5"/>
        <v>0</v>
      </c>
      <c r="M22" s="335">
        <f t="shared" si="5"/>
        <v>0</v>
      </c>
      <c r="N22" s="335">
        <f t="shared" si="5"/>
        <v>0</v>
      </c>
      <c r="O22" s="335">
        <f t="shared" si="5"/>
        <v>0</v>
      </c>
      <c r="P22" s="335">
        <f t="shared" si="5"/>
        <v>0</v>
      </c>
      <c r="Q22" s="799">
        <f t="shared" si="5"/>
        <v>0</v>
      </c>
      <c r="R22" s="335">
        <f t="shared" si="5"/>
        <v>0</v>
      </c>
      <c r="S22" s="335">
        <f t="shared" si="5"/>
        <v>0</v>
      </c>
      <c r="T22" s="518"/>
      <c r="U22" s="518"/>
      <c r="V22" s="518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350" customFormat="1" ht="16.5">
      <c r="A23" s="329"/>
      <c r="B23" s="329"/>
      <c r="C23" s="468">
        <v>4300</v>
      </c>
      <c r="D23" s="312" t="s">
        <v>264</v>
      </c>
      <c r="E23" s="331">
        <v>100</v>
      </c>
      <c r="F23" s="460">
        <v>350</v>
      </c>
      <c r="G23" s="297">
        <f>H23+P23</f>
        <v>350</v>
      </c>
      <c r="H23" s="298">
        <f>SUM(I23:O23)</f>
        <v>350</v>
      </c>
      <c r="I23" s="466"/>
      <c r="J23" s="460">
        <v>350</v>
      </c>
      <c r="K23" s="472"/>
      <c r="L23" s="298"/>
      <c r="M23" s="298"/>
      <c r="N23" s="299"/>
      <c r="O23" s="365"/>
      <c r="P23" s="365"/>
      <c r="Q23" s="798"/>
      <c r="R23" s="365"/>
      <c r="S23" s="365"/>
      <c r="T23" s="518"/>
      <c r="U23" s="518"/>
      <c r="V23" s="518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350" customFormat="1" ht="16.5">
      <c r="A24" s="329"/>
      <c r="B24" s="329"/>
      <c r="C24" s="468">
        <v>4410</v>
      </c>
      <c r="D24" s="312" t="s">
        <v>342</v>
      </c>
      <c r="E24" s="331">
        <v>100</v>
      </c>
      <c r="F24" s="460">
        <v>150</v>
      </c>
      <c r="G24" s="297">
        <f>H24+P24</f>
        <v>150</v>
      </c>
      <c r="H24" s="298">
        <f>SUM(I24:O24)</f>
        <v>150</v>
      </c>
      <c r="I24" s="466"/>
      <c r="J24" s="460">
        <v>150</v>
      </c>
      <c r="K24" s="472"/>
      <c r="L24" s="298"/>
      <c r="M24" s="298"/>
      <c r="N24" s="299"/>
      <c r="O24" s="365"/>
      <c r="P24" s="365"/>
      <c r="Q24" s="798"/>
      <c r="R24" s="365"/>
      <c r="S24" s="365"/>
      <c r="T24" s="518"/>
      <c r="U24" s="518"/>
      <c r="V24" s="518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350" customFormat="1" ht="39.75" customHeight="1">
      <c r="A25" s="306"/>
      <c r="B25" s="306"/>
      <c r="C25" s="293">
        <v>4700</v>
      </c>
      <c r="D25" s="294" t="s">
        <v>344</v>
      </c>
      <c r="E25" s="331">
        <f t="shared" si="0"/>
        <v>99.5</v>
      </c>
      <c r="F25" s="299">
        <v>50</v>
      </c>
      <c r="G25" s="297">
        <f>H25+P25</f>
        <v>49.75</v>
      </c>
      <c r="H25" s="298">
        <f>SUM(I25:O25)</f>
        <v>49.75</v>
      </c>
      <c r="I25" s="299"/>
      <c r="J25" s="299">
        <v>49.75</v>
      </c>
      <c r="K25" s="439"/>
      <c r="L25" s="298"/>
      <c r="M25" s="298"/>
      <c r="N25" s="299"/>
      <c r="O25" s="365"/>
      <c r="P25" s="365"/>
      <c r="Q25" s="798"/>
      <c r="R25" s="365"/>
      <c r="S25" s="365"/>
      <c r="T25" s="518"/>
      <c r="U25" s="518"/>
      <c r="V25" s="518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5:256" s="511" customFormat="1" ht="15.75">
      <c r="E26" s="522"/>
      <c r="IA26" s="2"/>
      <c r="IB26" s="2"/>
      <c r="IC26" s="510"/>
      <c r="ID26" s="510"/>
      <c r="IE26" s="510"/>
      <c r="IF26" s="510"/>
      <c r="IG26" s="510"/>
      <c r="IH26" s="510"/>
      <c r="II26" s="510"/>
      <c r="IJ26" s="510"/>
      <c r="IK26" s="510"/>
      <c r="IL26" s="510"/>
      <c r="IM26" s="510"/>
      <c r="IN26" s="510"/>
      <c r="IO26" s="510"/>
      <c r="IP26" s="510"/>
      <c r="IQ26" s="510"/>
      <c r="IR26" s="510"/>
      <c r="IS26" s="510"/>
      <c r="IT26" s="510"/>
      <c r="IU26" s="510"/>
      <c r="IV26" s="510"/>
    </row>
    <row r="27" spans="5:256" s="511" customFormat="1" ht="15.75">
      <c r="E27" s="522"/>
      <c r="IA27" s="2"/>
      <c r="IB27" s="2"/>
      <c r="IC27" s="510"/>
      <c r="ID27" s="510"/>
      <c r="IE27" s="510"/>
      <c r="IF27" s="510"/>
      <c r="IG27" s="510"/>
      <c r="IH27" s="510"/>
      <c r="II27" s="510"/>
      <c r="IJ27" s="510"/>
      <c r="IK27" s="510"/>
      <c r="IL27" s="510"/>
      <c r="IM27" s="510"/>
      <c r="IN27" s="510"/>
      <c r="IO27" s="510"/>
      <c r="IP27" s="510"/>
      <c r="IQ27" s="510"/>
      <c r="IR27" s="510"/>
      <c r="IS27" s="510"/>
      <c r="IT27" s="510"/>
      <c r="IU27" s="510"/>
      <c r="IV27" s="510"/>
    </row>
    <row r="28" spans="5:256" s="511" customFormat="1" ht="15.75">
      <c r="E28" s="522"/>
      <c r="IA28" s="2"/>
      <c r="IB28" s="2"/>
      <c r="IC28" s="510"/>
      <c r="ID28" s="510"/>
      <c r="IE28" s="510"/>
      <c r="IF28" s="510"/>
      <c r="IG28" s="510"/>
      <c r="IH28" s="510"/>
      <c r="II28" s="510"/>
      <c r="IJ28" s="510"/>
      <c r="IK28" s="510"/>
      <c r="IL28" s="510"/>
      <c r="IM28" s="510"/>
      <c r="IN28" s="510"/>
      <c r="IO28" s="510"/>
      <c r="IP28" s="510"/>
      <c r="IQ28" s="510"/>
      <c r="IR28" s="510"/>
      <c r="IS28" s="510"/>
      <c r="IT28" s="510"/>
      <c r="IU28" s="510"/>
      <c r="IV28" s="510"/>
    </row>
    <row r="29" spans="5:256" s="511" customFormat="1" ht="15.75">
      <c r="E29" s="522"/>
      <c r="IA29" s="2"/>
      <c r="IB29" s="2"/>
      <c r="IC29" s="510"/>
      <c r="ID29" s="510"/>
      <c r="IE29" s="510"/>
      <c r="IF29" s="510"/>
      <c r="IG29" s="510"/>
      <c r="IH29" s="510"/>
      <c r="II29" s="510"/>
      <c r="IJ29" s="510"/>
      <c r="IK29" s="510"/>
      <c r="IL29" s="510"/>
      <c r="IM29" s="510"/>
      <c r="IN29" s="510"/>
      <c r="IO29" s="510"/>
      <c r="IP29" s="510"/>
      <c r="IQ29" s="510"/>
      <c r="IR29" s="510"/>
      <c r="IS29" s="510"/>
      <c r="IT29" s="510"/>
      <c r="IU29" s="510"/>
      <c r="IV29" s="510"/>
    </row>
    <row r="30" spans="5:256" s="511" customFormat="1" ht="15.75">
      <c r="E30" s="522"/>
      <c r="IA30" s="2"/>
      <c r="IB30" s="2"/>
      <c r="IC30" s="510"/>
      <c r="ID30" s="510"/>
      <c r="IE30" s="510"/>
      <c r="IF30" s="510"/>
      <c r="IG30" s="510"/>
      <c r="IH30" s="510"/>
      <c r="II30" s="510"/>
      <c r="IJ30" s="510"/>
      <c r="IK30" s="510"/>
      <c r="IL30" s="510"/>
      <c r="IM30" s="510"/>
      <c r="IN30" s="510"/>
      <c r="IO30" s="510"/>
      <c r="IP30" s="510"/>
      <c r="IQ30" s="510"/>
      <c r="IR30" s="510"/>
      <c r="IS30" s="510"/>
      <c r="IT30" s="510"/>
      <c r="IU30" s="510"/>
      <c r="IV30" s="510"/>
    </row>
    <row r="31" spans="5:256" s="511" customFormat="1" ht="15.75">
      <c r="E31" s="522"/>
      <c r="IA31" s="2"/>
      <c r="IB31" s="2"/>
      <c r="IC31" s="510"/>
      <c r="ID31" s="510"/>
      <c r="IE31" s="510"/>
      <c r="IF31" s="510"/>
      <c r="IG31" s="510"/>
      <c r="IH31" s="510"/>
      <c r="II31" s="510"/>
      <c r="IJ31" s="510"/>
      <c r="IK31" s="510"/>
      <c r="IL31" s="510"/>
      <c r="IM31" s="510"/>
      <c r="IN31" s="510"/>
      <c r="IO31" s="510"/>
      <c r="IP31" s="510"/>
      <c r="IQ31" s="510"/>
      <c r="IR31" s="510"/>
      <c r="IS31" s="510"/>
      <c r="IT31" s="510"/>
      <c r="IU31" s="510"/>
      <c r="IV31" s="510"/>
    </row>
    <row r="32" spans="5:256" s="511" customFormat="1" ht="15.75">
      <c r="E32" s="522"/>
      <c r="IA32" s="2"/>
      <c r="IB32" s="2"/>
      <c r="IC32" s="510"/>
      <c r="ID32" s="510"/>
      <c r="IE32" s="510"/>
      <c r="IF32" s="510"/>
      <c r="IG32" s="510"/>
      <c r="IH32" s="510"/>
      <c r="II32" s="510"/>
      <c r="IJ32" s="510"/>
      <c r="IK32" s="510"/>
      <c r="IL32" s="510"/>
      <c r="IM32" s="510"/>
      <c r="IN32" s="510"/>
      <c r="IO32" s="510"/>
      <c r="IP32" s="510"/>
      <c r="IQ32" s="510"/>
      <c r="IR32" s="510"/>
      <c r="IS32" s="510"/>
      <c r="IT32" s="510"/>
      <c r="IU32" s="510"/>
      <c r="IV32" s="510"/>
    </row>
    <row r="33" spans="5:256" s="511" customFormat="1" ht="15.75">
      <c r="E33" s="522"/>
      <c r="IA33" s="2"/>
      <c r="IB33" s="2"/>
      <c r="IC33" s="510"/>
      <c r="ID33" s="510"/>
      <c r="IE33" s="510"/>
      <c r="IF33" s="510"/>
      <c r="IG33" s="510"/>
      <c r="IH33" s="510"/>
      <c r="II33" s="510"/>
      <c r="IJ33" s="510"/>
      <c r="IK33" s="510"/>
      <c r="IL33" s="510"/>
      <c r="IM33" s="510"/>
      <c r="IN33" s="510"/>
      <c r="IO33" s="510"/>
      <c r="IP33" s="510"/>
      <c r="IQ33" s="510"/>
      <c r="IR33" s="510"/>
      <c r="IS33" s="510"/>
      <c r="IT33" s="510"/>
      <c r="IU33" s="510"/>
      <c r="IV33" s="510"/>
    </row>
    <row r="34" spans="5:256" s="511" customFormat="1" ht="15.75">
      <c r="E34" s="522"/>
      <c r="IA34" s="2"/>
      <c r="IB34" s="2"/>
      <c r="IC34" s="510"/>
      <c r="ID34" s="510"/>
      <c r="IE34" s="510"/>
      <c r="IF34" s="510"/>
      <c r="IG34" s="510"/>
      <c r="IH34" s="510"/>
      <c r="II34" s="510"/>
      <c r="IJ34" s="510"/>
      <c r="IK34" s="510"/>
      <c r="IL34" s="510"/>
      <c r="IM34" s="510"/>
      <c r="IN34" s="510"/>
      <c r="IO34" s="510"/>
      <c r="IP34" s="510"/>
      <c r="IQ34" s="510"/>
      <c r="IR34" s="510"/>
      <c r="IS34" s="510"/>
      <c r="IT34" s="510"/>
      <c r="IU34" s="510"/>
      <c r="IV34" s="510"/>
    </row>
    <row r="35" spans="5:256" s="511" customFormat="1" ht="15.75">
      <c r="E35" s="522"/>
      <c r="IA35" s="2"/>
      <c r="IB35" s="2"/>
      <c r="IC35" s="510"/>
      <c r="ID35" s="510"/>
      <c r="IE35" s="510"/>
      <c r="IF35" s="510"/>
      <c r="IG35" s="510"/>
      <c r="IH35" s="510"/>
      <c r="II35" s="510"/>
      <c r="IJ35" s="510"/>
      <c r="IK35" s="510"/>
      <c r="IL35" s="510"/>
      <c r="IM35" s="510"/>
      <c r="IN35" s="510"/>
      <c r="IO35" s="510"/>
      <c r="IP35" s="510"/>
      <c r="IQ35" s="510"/>
      <c r="IR35" s="510"/>
      <c r="IS35" s="510"/>
      <c r="IT35" s="510"/>
      <c r="IU35" s="510"/>
      <c r="IV35" s="510"/>
    </row>
    <row r="36" spans="5:256" s="511" customFormat="1" ht="15.75">
      <c r="E36" s="522"/>
      <c r="IA36" s="2"/>
      <c r="IB36" s="2"/>
      <c r="IC36" s="510"/>
      <c r="ID36" s="510"/>
      <c r="IE36" s="510"/>
      <c r="IF36" s="510"/>
      <c r="IG36" s="510"/>
      <c r="IH36" s="510"/>
      <c r="II36" s="510"/>
      <c r="IJ36" s="510"/>
      <c r="IK36" s="510"/>
      <c r="IL36" s="510"/>
      <c r="IM36" s="510"/>
      <c r="IN36" s="510"/>
      <c r="IO36" s="510"/>
      <c r="IP36" s="510"/>
      <c r="IQ36" s="510"/>
      <c r="IR36" s="510"/>
      <c r="IS36" s="510"/>
      <c r="IT36" s="510"/>
      <c r="IU36" s="510"/>
      <c r="IV36" s="510"/>
    </row>
    <row r="37" spans="5:256" s="511" customFormat="1" ht="15.75">
      <c r="E37" s="522"/>
      <c r="IA37" s="2"/>
      <c r="IB37" s="2"/>
      <c r="IC37" s="510"/>
      <c r="ID37" s="510"/>
      <c r="IE37" s="510"/>
      <c r="IF37" s="510"/>
      <c r="IG37" s="510"/>
      <c r="IH37" s="510"/>
      <c r="II37" s="510"/>
      <c r="IJ37" s="510"/>
      <c r="IK37" s="510"/>
      <c r="IL37" s="510"/>
      <c r="IM37" s="510"/>
      <c r="IN37" s="510"/>
      <c r="IO37" s="510"/>
      <c r="IP37" s="510"/>
      <c r="IQ37" s="510"/>
      <c r="IR37" s="510"/>
      <c r="IS37" s="510"/>
      <c r="IT37" s="510"/>
      <c r="IU37" s="510"/>
      <c r="IV37" s="510"/>
    </row>
    <row r="38" spans="5:256" s="511" customFormat="1" ht="15.75">
      <c r="E38" s="522"/>
      <c r="IA38" s="2"/>
      <c r="IB38" s="2"/>
      <c r="IC38" s="510"/>
      <c r="ID38" s="510"/>
      <c r="IE38" s="510"/>
      <c r="IF38" s="510"/>
      <c r="IG38" s="510"/>
      <c r="IH38" s="510"/>
      <c r="II38" s="510"/>
      <c r="IJ38" s="510"/>
      <c r="IK38" s="510"/>
      <c r="IL38" s="510"/>
      <c r="IM38" s="510"/>
      <c r="IN38" s="510"/>
      <c r="IO38" s="510"/>
      <c r="IP38" s="510"/>
      <c r="IQ38" s="510"/>
      <c r="IR38" s="510"/>
      <c r="IS38" s="510"/>
      <c r="IT38" s="510"/>
      <c r="IU38" s="510"/>
      <c r="IV38" s="510"/>
    </row>
    <row r="39" spans="5:256" s="511" customFormat="1" ht="15.75">
      <c r="E39" s="522"/>
      <c r="IA39" s="2"/>
      <c r="IB39" s="2"/>
      <c r="IC39" s="510"/>
      <c r="ID39" s="510"/>
      <c r="IE39" s="510"/>
      <c r="IF39" s="510"/>
      <c r="IG39" s="510"/>
      <c r="IH39" s="510"/>
      <c r="II39" s="510"/>
      <c r="IJ39" s="510"/>
      <c r="IK39" s="510"/>
      <c r="IL39" s="510"/>
      <c r="IM39" s="510"/>
      <c r="IN39" s="510"/>
      <c r="IO39" s="510"/>
      <c r="IP39" s="510"/>
      <c r="IQ39" s="510"/>
      <c r="IR39" s="510"/>
      <c r="IS39" s="510"/>
      <c r="IT39" s="510"/>
      <c r="IU39" s="510"/>
      <c r="IV39" s="510"/>
    </row>
    <row r="40" spans="5:256" s="511" customFormat="1" ht="15.75">
      <c r="E40" s="522"/>
      <c r="IA40" s="2"/>
      <c r="IB40" s="2"/>
      <c r="IC40" s="510"/>
      <c r="ID40" s="510"/>
      <c r="IE40" s="510"/>
      <c r="IF40" s="510"/>
      <c r="IG40" s="510"/>
      <c r="IH40" s="510"/>
      <c r="II40" s="510"/>
      <c r="IJ40" s="510"/>
      <c r="IK40" s="510"/>
      <c r="IL40" s="510"/>
      <c r="IM40" s="510"/>
      <c r="IN40" s="510"/>
      <c r="IO40" s="510"/>
      <c r="IP40" s="510"/>
      <c r="IQ40" s="510"/>
      <c r="IR40" s="510"/>
      <c r="IS40" s="510"/>
      <c r="IT40" s="510"/>
      <c r="IU40" s="510"/>
      <c r="IV40" s="510"/>
    </row>
    <row r="41" spans="5:256" s="511" customFormat="1" ht="15.75">
      <c r="E41" s="522"/>
      <c r="IA41" s="2"/>
      <c r="IB41" s="2"/>
      <c r="IC41" s="510"/>
      <c r="ID41" s="510"/>
      <c r="IE41" s="510"/>
      <c r="IF41" s="510"/>
      <c r="IG41" s="510"/>
      <c r="IH41" s="510"/>
      <c r="II41" s="510"/>
      <c r="IJ41" s="510"/>
      <c r="IK41" s="510"/>
      <c r="IL41" s="510"/>
      <c r="IM41" s="510"/>
      <c r="IN41" s="510"/>
      <c r="IO41" s="510"/>
      <c r="IP41" s="510"/>
      <c r="IQ41" s="510"/>
      <c r="IR41" s="510"/>
      <c r="IS41" s="510"/>
      <c r="IT41" s="510"/>
      <c r="IU41" s="510"/>
      <c r="IV41" s="510"/>
    </row>
    <row r="42" spans="5:256" s="511" customFormat="1" ht="15.75">
      <c r="E42" s="522"/>
      <c r="IA42" s="2"/>
      <c r="IB42" s="2"/>
      <c r="IC42" s="510"/>
      <c r="ID42" s="510"/>
      <c r="IE42" s="510"/>
      <c r="IF42" s="510"/>
      <c r="IG42" s="510"/>
      <c r="IH42" s="510"/>
      <c r="II42" s="510"/>
      <c r="IJ42" s="510"/>
      <c r="IK42" s="510"/>
      <c r="IL42" s="510"/>
      <c r="IM42" s="510"/>
      <c r="IN42" s="510"/>
      <c r="IO42" s="510"/>
      <c r="IP42" s="510"/>
      <c r="IQ42" s="510"/>
      <c r="IR42" s="510"/>
      <c r="IS42" s="510"/>
      <c r="IT42" s="510"/>
      <c r="IU42" s="510"/>
      <c r="IV42" s="510"/>
    </row>
    <row r="43" spans="5:256" s="511" customFormat="1" ht="15.75">
      <c r="E43" s="522"/>
      <c r="IA43" s="2"/>
      <c r="IB43" s="2"/>
      <c r="IC43" s="510"/>
      <c r="ID43" s="510"/>
      <c r="IE43" s="510"/>
      <c r="IF43" s="510"/>
      <c r="IG43" s="510"/>
      <c r="IH43" s="510"/>
      <c r="II43" s="510"/>
      <c r="IJ43" s="510"/>
      <c r="IK43" s="510"/>
      <c r="IL43" s="510"/>
      <c r="IM43" s="510"/>
      <c r="IN43" s="510"/>
      <c r="IO43" s="510"/>
      <c r="IP43" s="510"/>
      <c r="IQ43" s="510"/>
      <c r="IR43" s="510"/>
      <c r="IS43" s="510"/>
      <c r="IT43" s="510"/>
      <c r="IU43" s="510"/>
      <c r="IV43" s="510"/>
    </row>
    <row r="44" spans="5:256" s="511" customFormat="1" ht="15.75">
      <c r="E44" s="522"/>
      <c r="IA44" s="2"/>
      <c r="IB44" s="2"/>
      <c r="IC44" s="510"/>
      <c r="ID44" s="510"/>
      <c r="IE44" s="510"/>
      <c r="IF44" s="510"/>
      <c r="IG44" s="510"/>
      <c r="IH44" s="510"/>
      <c r="II44" s="510"/>
      <c r="IJ44" s="510"/>
      <c r="IK44" s="510"/>
      <c r="IL44" s="510"/>
      <c r="IM44" s="510"/>
      <c r="IN44" s="510"/>
      <c r="IO44" s="510"/>
      <c r="IP44" s="510"/>
      <c r="IQ44" s="510"/>
      <c r="IR44" s="510"/>
      <c r="IS44" s="510"/>
      <c r="IT44" s="510"/>
      <c r="IU44" s="510"/>
      <c r="IV44" s="510"/>
    </row>
    <row r="45" spans="5:256" s="511" customFormat="1" ht="15.75">
      <c r="E45" s="522"/>
      <c r="IA45" s="2"/>
      <c r="IB45" s="2"/>
      <c r="IC45" s="510"/>
      <c r="ID45" s="510"/>
      <c r="IE45" s="510"/>
      <c r="IF45" s="510"/>
      <c r="IG45" s="510"/>
      <c r="IH45" s="510"/>
      <c r="II45" s="510"/>
      <c r="IJ45" s="510"/>
      <c r="IK45" s="510"/>
      <c r="IL45" s="510"/>
      <c r="IM45" s="510"/>
      <c r="IN45" s="510"/>
      <c r="IO45" s="510"/>
      <c r="IP45" s="510"/>
      <c r="IQ45" s="510"/>
      <c r="IR45" s="510"/>
      <c r="IS45" s="510"/>
      <c r="IT45" s="510"/>
      <c r="IU45" s="510"/>
      <c r="IV45" s="510"/>
    </row>
    <row r="46" spans="5:256" s="511" customFormat="1" ht="15.75">
      <c r="E46" s="522"/>
      <c r="IA46" s="2"/>
      <c r="IB46" s="2"/>
      <c r="IC46" s="510"/>
      <c r="ID46" s="510"/>
      <c r="IE46" s="510"/>
      <c r="IF46" s="510"/>
      <c r="IG46" s="510"/>
      <c r="IH46" s="510"/>
      <c r="II46" s="510"/>
      <c r="IJ46" s="510"/>
      <c r="IK46" s="510"/>
      <c r="IL46" s="510"/>
      <c r="IM46" s="510"/>
      <c r="IN46" s="510"/>
      <c r="IO46" s="510"/>
      <c r="IP46" s="510"/>
      <c r="IQ46" s="510"/>
      <c r="IR46" s="510"/>
      <c r="IS46" s="510"/>
      <c r="IT46" s="510"/>
      <c r="IU46" s="510"/>
      <c r="IV46" s="510"/>
    </row>
    <row r="47" spans="5:256" s="511" customFormat="1" ht="15.75">
      <c r="E47" s="522"/>
      <c r="IA47" s="2"/>
      <c r="IB47" s="2"/>
      <c r="IC47" s="510"/>
      <c r="ID47" s="510"/>
      <c r="IE47" s="510"/>
      <c r="IF47" s="510"/>
      <c r="IG47" s="510"/>
      <c r="IH47" s="510"/>
      <c r="II47" s="510"/>
      <c r="IJ47" s="510"/>
      <c r="IK47" s="510"/>
      <c r="IL47" s="510"/>
      <c r="IM47" s="510"/>
      <c r="IN47" s="510"/>
      <c r="IO47" s="510"/>
      <c r="IP47" s="510"/>
      <c r="IQ47" s="510"/>
      <c r="IR47" s="510"/>
      <c r="IS47" s="510"/>
      <c r="IT47" s="510"/>
      <c r="IU47" s="510"/>
      <c r="IV47" s="510"/>
    </row>
    <row r="48" spans="5:256" s="511" customFormat="1" ht="15.75">
      <c r="E48" s="522"/>
      <c r="IA48" s="2"/>
      <c r="IB48" s="2"/>
      <c r="IC48" s="510"/>
      <c r="ID48" s="510"/>
      <c r="IE48" s="510"/>
      <c r="IF48" s="510"/>
      <c r="IG48" s="510"/>
      <c r="IH48" s="510"/>
      <c r="II48" s="510"/>
      <c r="IJ48" s="510"/>
      <c r="IK48" s="510"/>
      <c r="IL48" s="510"/>
      <c r="IM48" s="510"/>
      <c r="IN48" s="510"/>
      <c r="IO48" s="510"/>
      <c r="IP48" s="510"/>
      <c r="IQ48" s="510"/>
      <c r="IR48" s="510"/>
      <c r="IS48" s="510"/>
      <c r="IT48" s="510"/>
      <c r="IU48" s="510"/>
      <c r="IV48" s="510"/>
    </row>
    <row r="49" spans="5:256" s="511" customFormat="1" ht="15.75">
      <c r="E49" s="522"/>
      <c r="IA49" s="2"/>
      <c r="IB49" s="2"/>
      <c r="IC49" s="510"/>
      <c r="ID49" s="510"/>
      <c r="IE49" s="510"/>
      <c r="IF49" s="510"/>
      <c r="IG49" s="510"/>
      <c r="IH49" s="510"/>
      <c r="II49" s="510"/>
      <c r="IJ49" s="510"/>
      <c r="IK49" s="510"/>
      <c r="IL49" s="510"/>
      <c r="IM49" s="510"/>
      <c r="IN49" s="510"/>
      <c r="IO49" s="510"/>
      <c r="IP49" s="510"/>
      <c r="IQ49" s="510"/>
      <c r="IR49" s="510"/>
      <c r="IS49" s="510"/>
      <c r="IT49" s="510"/>
      <c r="IU49" s="510"/>
      <c r="IV49" s="510"/>
    </row>
    <row r="50" spans="5:256" s="511" customFormat="1" ht="15.75">
      <c r="E50" s="522"/>
      <c r="IA50" s="2"/>
      <c r="IB50" s="2"/>
      <c r="IC50" s="510"/>
      <c r="ID50" s="510"/>
      <c r="IE50" s="510"/>
      <c r="IF50" s="510"/>
      <c r="IG50" s="510"/>
      <c r="IH50" s="510"/>
      <c r="II50" s="510"/>
      <c r="IJ50" s="510"/>
      <c r="IK50" s="510"/>
      <c r="IL50" s="510"/>
      <c r="IM50" s="510"/>
      <c r="IN50" s="510"/>
      <c r="IO50" s="510"/>
      <c r="IP50" s="510"/>
      <c r="IQ50" s="510"/>
      <c r="IR50" s="510"/>
      <c r="IS50" s="510"/>
      <c r="IT50" s="510"/>
      <c r="IU50" s="510"/>
      <c r="IV50" s="510"/>
    </row>
    <row r="51" spans="5:256" s="511" customFormat="1" ht="15.75">
      <c r="E51" s="522"/>
      <c r="IA51" s="2"/>
      <c r="IB51" s="2"/>
      <c r="IC51" s="510"/>
      <c r="ID51" s="510"/>
      <c r="IE51" s="510"/>
      <c r="IF51" s="510"/>
      <c r="IG51" s="510"/>
      <c r="IH51" s="510"/>
      <c r="II51" s="510"/>
      <c r="IJ51" s="510"/>
      <c r="IK51" s="510"/>
      <c r="IL51" s="510"/>
      <c r="IM51" s="510"/>
      <c r="IN51" s="510"/>
      <c r="IO51" s="510"/>
      <c r="IP51" s="510"/>
      <c r="IQ51" s="510"/>
      <c r="IR51" s="510"/>
      <c r="IS51" s="510"/>
      <c r="IT51" s="510"/>
      <c r="IU51" s="510"/>
      <c r="IV51" s="510"/>
    </row>
    <row r="52" spans="5:256" s="511" customFormat="1" ht="15.75">
      <c r="E52" s="522"/>
      <c r="IA52" s="2"/>
      <c r="IB52" s="2"/>
      <c r="IC52" s="510"/>
      <c r="ID52" s="510"/>
      <c r="IE52" s="510"/>
      <c r="IF52" s="510"/>
      <c r="IG52" s="510"/>
      <c r="IH52" s="510"/>
      <c r="II52" s="510"/>
      <c r="IJ52" s="510"/>
      <c r="IK52" s="510"/>
      <c r="IL52" s="510"/>
      <c r="IM52" s="510"/>
      <c r="IN52" s="510"/>
      <c r="IO52" s="510"/>
      <c r="IP52" s="510"/>
      <c r="IQ52" s="510"/>
      <c r="IR52" s="510"/>
      <c r="IS52" s="510"/>
      <c r="IT52" s="510"/>
      <c r="IU52" s="510"/>
      <c r="IV52" s="510"/>
    </row>
    <row r="53" spans="5:256" s="511" customFormat="1" ht="15.75">
      <c r="E53" s="522"/>
      <c r="IA53" s="2"/>
      <c r="IB53" s="2"/>
      <c r="IC53" s="510"/>
      <c r="ID53" s="510"/>
      <c r="IE53" s="510"/>
      <c r="IF53" s="510"/>
      <c r="IG53" s="510"/>
      <c r="IH53" s="510"/>
      <c r="II53" s="510"/>
      <c r="IJ53" s="510"/>
      <c r="IK53" s="510"/>
      <c r="IL53" s="510"/>
      <c r="IM53" s="510"/>
      <c r="IN53" s="510"/>
      <c r="IO53" s="510"/>
      <c r="IP53" s="510"/>
      <c r="IQ53" s="510"/>
      <c r="IR53" s="510"/>
      <c r="IS53" s="510"/>
      <c r="IT53" s="510"/>
      <c r="IU53" s="510"/>
      <c r="IV53" s="510"/>
    </row>
    <row r="54" spans="5:256" s="511" customFormat="1" ht="15.75">
      <c r="E54" s="522"/>
      <c r="IA54" s="2"/>
      <c r="IB54" s="2"/>
      <c r="IC54" s="510"/>
      <c r="ID54" s="510"/>
      <c r="IE54" s="510"/>
      <c r="IF54" s="510"/>
      <c r="IG54" s="510"/>
      <c r="IH54" s="510"/>
      <c r="II54" s="510"/>
      <c r="IJ54" s="510"/>
      <c r="IK54" s="510"/>
      <c r="IL54" s="510"/>
      <c r="IM54" s="510"/>
      <c r="IN54" s="510"/>
      <c r="IO54" s="510"/>
      <c r="IP54" s="510"/>
      <c r="IQ54" s="510"/>
      <c r="IR54" s="510"/>
      <c r="IS54" s="510"/>
      <c r="IT54" s="510"/>
      <c r="IU54" s="510"/>
      <c r="IV54" s="510"/>
    </row>
    <row r="55" spans="5:256" s="511" customFormat="1" ht="15.75">
      <c r="E55" s="522"/>
      <c r="IA55" s="2"/>
      <c r="IB55" s="2"/>
      <c r="IC55" s="510"/>
      <c r="ID55" s="510"/>
      <c r="IE55" s="510"/>
      <c r="IF55" s="510"/>
      <c r="IG55" s="510"/>
      <c r="IH55" s="510"/>
      <c r="II55" s="510"/>
      <c r="IJ55" s="510"/>
      <c r="IK55" s="510"/>
      <c r="IL55" s="510"/>
      <c r="IM55" s="510"/>
      <c r="IN55" s="510"/>
      <c r="IO55" s="510"/>
      <c r="IP55" s="510"/>
      <c r="IQ55" s="510"/>
      <c r="IR55" s="510"/>
      <c r="IS55" s="510"/>
      <c r="IT55" s="510"/>
      <c r="IU55" s="510"/>
      <c r="IV55" s="510"/>
    </row>
    <row r="56" spans="5:256" s="511" customFormat="1" ht="15.75">
      <c r="E56" s="522"/>
      <c r="IA56" s="2"/>
      <c r="IB56" s="2"/>
      <c r="IC56" s="510"/>
      <c r="ID56" s="510"/>
      <c r="IE56" s="510"/>
      <c r="IF56" s="510"/>
      <c r="IG56" s="510"/>
      <c r="IH56" s="510"/>
      <c r="II56" s="510"/>
      <c r="IJ56" s="510"/>
      <c r="IK56" s="510"/>
      <c r="IL56" s="510"/>
      <c r="IM56" s="510"/>
      <c r="IN56" s="510"/>
      <c r="IO56" s="510"/>
      <c r="IP56" s="510"/>
      <c r="IQ56" s="510"/>
      <c r="IR56" s="510"/>
      <c r="IS56" s="510"/>
      <c r="IT56" s="510"/>
      <c r="IU56" s="510"/>
      <c r="IV56" s="510"/>
    </row>
    <row r="57" spans="5:256" s="511" customFormat="1" ht="15.75">
      <c r="E57" s="522"/>
      <c r="IA57" s="2"/>
      <c r="IB57" s="2"/>
      <c r="IC57" s="510"/>
      <c r="ID57" s="510"/>
      <c r="IE57" s="510"/>
      <c r="IF57" s="510"/>
      <c r="IG57" s="510"/>
      <c r="IH57" s="510"/>
      <c r="II57" s="510"/>
      <c r="IJ57" s="510"/>
      <c r="IK57" s="510"/>
      <c r="IL57" s="510"/>
      <c r="IM57" s="510"/>
      <c r="IN57" s="510"/>
      <c r="IO57" s="510"/>
      <c r="IP57" s="510"/>
      <c r="IQ57" s="510"/>
      <c r="IR57" s="510"/>
      <c r="IS57" s="510"/>
      <c r="IT57" s="510"/>
      <c r="IU57" s="510"/>
      <c r="IV57" s="510"/>
    </row>
    <row r="58" spans="5:256" s="511" customFormat="1" ht="15.75">
      <c r="E58" s="522"/>
      <c r="IA58" s="2"/>
      <c r="IB58" s="2"/>
      <c r="IC58" s="510"/>
      <c r="ID58" s="510"/>
      <c r="IE58" s="510"/>
      <c r="IF58" s="510"/>
      <c r="IG58" s="510"/>
      <c r="IH58" s="510"/>
      <c r="II58" s="510"/>
      <c r="IJ58" s="510"/>
      <c r="IK58" s="510"/>
      <c r="IL58" s="510"/>
      <c r="IM58" s="510"/>
      <c r="IN58" s="510"/>
      <c r="IO58" s="510"/>
      <c r="IP58" s="510"/>
      <c r="IQ58" s="510"/>
      <c r="IR58" s="510"/>
      <c r="IS58" s="510"/>
      <c r="IT58" s="510"/>
      <c r="IU58" s="510"/>
      <c r="IV58" s="510"/>
    </row>
    <row r="59" spans="5:256" s="511" customFormat="1" ht="15.75">
      <c r="E59" s="522"/>
      <c r="IA59" s="2"/>
      <c r="IB59" s="2"/>
      <c r="IC59" s="510"/>
      <c r="ID59" s="510"/>
      <c r="IE59" s="510"/>
      <c r="IF59" s="510"/>
      <c r="IG59" s="510"/>
      <c r="IH59" s="510"/>
      <c r="II59" s="510"/>
      <c r="IJ59" s="510"/>
      <c r="IK59" s="510"/>
      <c r="IL59" s="510"/>
      <c r="IM59" s="510"/>
      <c r="IN59" s="510"/>
      <c r="IO59" s="510"/>
      <c r="IP59" s="510"/>
      <c r="IQ59" s="510"/>
      <c r="IR59" s="510"/>
      <c r="IS59" s="510"/>
      <c r="IT59" s="510"/>
      <c r="IU59" s="510"/>
      <c r="IV59" s="510"/>
    </row>
    <row r="60" spans="5:256" s="511" customFormat="1" ht="15.75">
      <c r="E60" s="522"/>
      <c r="IA60" s="2"/>
      <c r="IB60" s="2"/>
      <c r="IC60" s="510"/>
      <c r="ID60" s="510"/>
      <c r="IE60" s="510"/>
      <c r="IF60" s="510"/>
      <c r="IG60" s="510"/>
      <c r="IH60" s="510"/>
      <c r="II60" s="510"/>
      <c r="IJ60" s="510"/>
      <c r="IK60" s="510"/>
      <c r="IL60" s="510"/>
      <c r="IM60" s="510"/>
      <c r="IN60" s="510"/>
      <c r="IO60" s="510"/>
      <c r="IP60" s="510"/>
      <c r="IQ60" s="510"/>
      <c r="IR60" s="510"/>
      <c r="IS60" s="510"/>
      <c r="IT60" s="510"/>
      <c r="IU60" s="510"/>
      <c r="IV60" s="510"/>
    </row>
    <row r="61" spans="5:256" s="511" customFormat="1" ht="15.75">
      <c r="E61" s="522"/>
      <c r="IA61" s="2"/>
      <c r="IB61" s="2"/>
      <c r="IC61" s="510"/>
      <c r="ID61" s="510"/>
      <c r="IE61" s="510"/>
      <c r="IF61" s="510"/>
      <c r="IG61" s="510"/>
      <c r="IH61" s="510"/>
      <c r="II61" s="510"/>
      <c r="IJ61" s="510"/>
      <c r="IK61" s="510"/>
      <c r="IL61" s="510"/>
      <c r="IM61" s="510"/>
      <c r="IN61" s="510"/>
      <c r="IO61" s="510"/>
      <c r="IP61" s="510"/>
      <c r="IQ61" s="510"/>
      <c r="IR61" s="510"/>
      <c r="IS61" s="510"/>
      <c r="IT61" s="510"/>
      <c r="IU61" s="510"/>
      <c r="IV61" s="510"/>
    </row>
    <row r="62" spans="5:256" s="511" customFormat="1" ht="15.75">
      <c r="E62" s="522"/>
      <c r="IA62" s="2"/>
      <c r="IB62" s="2"/>
      <c r="IC62" s="510"/>
      <c r="ID62" s="510"/>
      <c r="IE62" s="510"/>
      <c r="IF62" s="510"/>
      <c r="IG62" s="510"/>
      <c r="IH62" s="510"/>
      <c r="II62" s="510"/>
      <c r="IJ62" s="510"/>
      <c r="IK62" s="510"/>
      <c r="IL62" s="510"/>
      <c r="IM62" s="510"/>
      <c r="IN62" s="510"/>
      <c r="IO62" s="510"/>
      <c r="IP62" s="510"/>
      <c r="IQ62" s="510"/>
      <c r="IR62" s="510"/>
      <c r="IS62" s="510"/>
      <c r="IT62" s="510"/>
      <c r="IU62" s="510"/>
      <c r="IV62" s="510"/>
    </row>
    <row r="63" spans="5:256" s="511" customFormat="1" ht="15.75">
      <c r="E63" s="522"/>
      <c r="IA63" s="2"/>
      <c r="IB63" s="2"/>
      <c r="IC63" s="510"/>
      <c r="ID63" s="510"/>
      <c r="IE63" s="510"/>
      <c r="IF63" s="510"/>
      <c r="IG63" s="510"/>
      <c r="IH63" s="510"/>
      <c r="II63" s="510"/>
      <c r="IJ63" s="510"/>
      <c r="IK63" s="510"/>
      <c r="IL63" s="510"/>
      <c r="IM63" s="510"/>
      <c r="IN63" s="510"/>
      <c r="IO63" s="510"/>
      <c r="IP63" s="510"/>
      <c r="IQ63" s="510"/>
      <c r="IR63" s="510"/>
      <c r="IS63" s="510"/>
      <c r="IT63" s="510"/>
      <c r="IU63" s="510"/>
      <c r="IV63" s="510"/>
    </row>
    <row r="64" spans="5:256" s="511" customFormat="1" ht="15.75">
      <c r="E64" s="522"/>
      <c r="IA64" s="2"/>
      <c r="IB64" s="2"/>
      <c r="IC64" s="510"/>
      <c r="ID64" s="510"/>
      <c r="IE64" s="510"/>
      <c r="IF64" s="510"/>
      <c r="IG64" s="510"/>
      <c r="IH64" s="510"/>
      <c r="II64" s="510"/>
      <c r="IJ64" s="510"/>
      <c r="IK64" s="510"/>
      <c r="IL64" s="510"/>
      <c r="IM64" s="510"/>
      <c r="IN64" s="510"/>
      <c r="IO64" s="510"/>
      <c r="IP64" s="510"/>
      <c r="IQ64" s="510"/>
      <c r="IR64" s="510"/>
      <c r="IS64" s="510"/>
      <c r="IT64" s="510"/>
      <c r="IU64" s="510"/>
      <c r="IV64" s="510"/>
    </row>
    <row r="65" spans="5:256" s="511" customFormat="1" ht="15.75">
      <c r="E65" s="522"/>
      <c r="IA65" s="2"/>
      <c r="IB65" s="2"/>
      <c r="IC65" s="510"/>
      <c r="ID65" s="510"/>
      <c r="IE65" s="510"/>
      <c r="IF65" s="510"/>
      <c r="IG65" s="510"/>
      <c r="IH65" s="510"/>
      <c r="II65" s="510"/>
      <c r="IJ65" s="510"/>
      <c r="IK65" s="510"/>
      <c r="IL65" s="510"/>
      <c r="IM65" s="510"/>
      <c r="IN65" s="510"/>
      <c r="IO65" s="510"/>
      <c r="IP65" s="510"/>
      <c r="IQ65" s="510"/>
      <c r="IR65" s="510"/>
      <c r="IS65" s="510"/>
      <c r="IT65" s="510"/>
      <c r="IU65" s="510"/>
      <c r="IV65" s="510"/>
    </row>
    <row r="66" spans="5:256" s="511" customFormat="1" ht="15.75">
      <c r="E66" s="522"/>
      <c r="IA66" s="2"/>
      <c r="IB66" s="2"/>
      <c r="IC66" s="510"/>
      <c r="ID66" s="510"/>
      <c r="IE66" s="510"/>
      <c r="IF66" s="510"/>
      <c r="IG66" s="510"/>
      <c r="IH66" s="510"/>
      <c r="II66" s="510"/>
      <c r="IJ66" s="510"/>
      <c r="IK66" s="510"/>
      <c r="IL66" s="510"/>
      <c r="IM66" s="510"/>
      <c r="IN66" s="510"/>
      <c r="IO66" s="510"/>
      <c r="IP66" s="510"/>
      <c r="IQ66" s="510"/>
      <c r="IR66" s="510"/>
      <c r="IS66" s="510"/>
      <c r="IT66" s="510"/>
      <c r="IU66" s="510"/>
      <c r="IV66" s="510"/>
    </row>
    <row r="67" spans="5:256" s="511" customFormat="1" ht="15.75">
      <c r="E67" s="522"/>
      <c r="IA67" s="2"/>
      <c r="IB67" s="2"/>
      <c r="IC67" s="510"/>
      <c r="ID67" s="510"/>
      <c r="IE67" s="510"/>
      <c r="IF67" s="510"/>
      <c r="IG67" s="510"/>
      <c r="IH67" s="510"/>
      <c r="II67" s="510"/>
      <c r="IJ67" s="510"/>
      <c r="IK67" s="510"/>
      <c r="IL67" s="510"/>
      <c r="IM67" s="510"/>
      <c r="IN67" s="510"/>
      <c r="IO67" s="510"/>
      <c r="IP67" s="510"/>
      <c r="IQ67" s="510"/>
      <c r="IR67" s="510"/>
      <c r="IS67" s="510"/>
      <c r="IT67" s="510"/>
      <c r="IU67" s="510"/>
      <c r="IV67" s="510"/>
    </row>
    <row r="68" spans="5:256" s="511" customFormat="1" ht="15.75">
      <c r="E68" s="522"/>
      <c r="IA68" s="2"/>
      <c r="IB68" s="2"/>
      <c r="IC68" s="510"/>
      <c r="ID68" s="510"/>
      <c r="IE68" s="510"/>
      <c r="IF68" s="510"/>
      <c r="IG68" s="510"/>
      <c r="IH68" s="510"/>
      <c r="II68" s="510"/>
      <c r="IJ68" s="510"/>
      <c r="IK68" s="510"/>
      <c r="IL68" s="510"/>
      <c r="IM68" s="510"/>
      <c r="IN68" s="510"/>
      <c r="IO68" s="510"/>
      <c r="IP68" s="510"/>
      <c r="IQ68" s="510"/>
      <c r="IR68" s="510"/>
      <c r="IS68" s="510"/>
      <c r="IT68" s="510"/>
      <c r="IU68" s="510"/>
      <c r="IV68" s="510"/>
    </row>
    <row r="69" spans="5:256" s="511" customFormat="1" ht="15.75">
      <c r="E69" s="522"/>
      <c r="IA69" s="2"/>
      <c r="IB69" s="2"/>
      <c r="IC69" s="510"/>
      <c r="ID69" s="510"/>
      <c r="IE69" s="510"/>
      <c r="IF69" s="510"/>
      <c r="IG69" s="510"/>
      <c r="IH69" s="510"/>
      <c r="II69" s="510"/>
      <c r="IJ69" s="510"/>
      <c r="IK69" s="510"/>
      <c r="IL69" s="510"/>
      <c r="IM69" s="510"/>
      <c r="IN69" s="510"/>
      <c r="IO69" s="510"/>
      <c r="IP69" s="510"/>
      <c r="IQ69" s="510"/>
      <c r="IR69" s="510"/>
      <c r="IS69" s="510"/>
      <c r="IT69" s="510"/>
      <c r="IU69" s="510"/>
      <c r="IV69" s="510"/>
    </row>
    <row r="70" spans="5:256" s="511" customFormat="1" ht="15.75">
      <c r="E70" s="522"/>
      <c r="IA70" s="2"/>
      <c r="IB70" s="2"/>
      <c r="IC70" s="510"/>
      <c r="ID70" s="510"/>
      <c r="IE70" s="510"/>
      <c r="IF70" s="510"/>
      <c r="IG70" s="510"/>
      <c r="IH70" s="510"/>
      <c r="II70" s="510"/>
      <c r="IJ70" s="510"/>
      <c r="IK70" s="510"/>
      <c r="IL70" s="510"/>
      <c r="IM70" s="510"/>
      <c r="IN70" s="510"/>
      <c r="IO70" s="510"/>
      <c r="IP70" s="510"/>
      <c r="IQ70" s="510"/>
      <c r="IR70" s="510"/>
      <c r="IS70" s="510"/>
      <c r="IT70" s="510"/>
      <c r="IU70" s="510"/>
      <c r="IV70" s="510"/>
    </row>
    <row r="71" spans="5:256" s="511" customFormat="1" ht="15.75">
      <c r="E71" s="522"/>
      <c r="IA71" s="2"/>
      <c r="IB71" s="2"/>
      <c r="IC71" s="510"/>
      <c r="ID71" s="510"/>
      <c r="IE71" s="510"/>
      <c r="IF71" s="510"/>
      <c r="IG71" s="510"/>
      <c r="IH71" s="510"/>
      <c r="II71" s="510"/>
      <c r="IJ71" s="510"/>
      <c r="IK71" s="510"/>
      <c r="IL71" s="510"/>
      <c r="IM71" s="510"/>
      <c r="IN71" s="510"/>
      <c r="IO71" s="510"/>
      <c r="IP71" s="510"/>
      <c r="IQ71" s="510"/>
      <c r="IR71" s="510"/>
      <c r="IS71" s="510"/>
      <c r="IT71" s="510"/>
      <c r="IU71" s="510"/>
      <c r="IV71" s="510"/>
    </row>
    <row r="72" spans="5:256" s="511" customFormat="1" ht="15.75">
      <c r="E72" s="522"/>
      <c r="IA72" s="2"/>
      <c r="IB72" s="2"/>
      <c r="IC72" s="510"/>
      <c r="ID72" s="510"/>
      <c r="IE72" s="510"/>
      <c r="IF72" s="510"/>
      <c r="IG72" s="510"/>
      <c r="IH72" s="510"/>
      <c r="II72" s="510"/>
      <c r="IJ72" s="510"/>
      <c r="IK72" s="510"/>
      <c r="IL72" s="510"/>
      <c r="IM72" s="510"/>
      <c r="IN72" s="510"/>
      <c r="IO72" s="510"/>
      <c r="IP72" s="510"/>
      <c r="IQ72" s="510"/>
      <c r="IR72" s="510"/>
      <c r="IS72" s="510"/>
      <c r="IT72" s="510"/>
      <c r="IU72" s="510"/>
      <c r="IV72" s="510"/>
    </row>
    <row r="73" spans="5:256" s="511" customFormat="1" ht="15.75">
      <c r="E73" s="522"/>
      <c r="IA73" s="2"/>
      <c r="IB73" s="2"/>
      <c r="IC73" s="510"/>
      <c r="ID73" s="510"/>
      <c r="IE73" s="510"/>
      <c r="IF73" s="510"/>
      <c r="IG73" s="510"/>
      <c r="IH73" s="510"/>
      <c r="II73" s="510"/>
      <c r="IJ73" s="510"/>
      <c r="IK73" s="510"/>
      <c r="IL73" s="510"/>
      <c r="IM73" s="510"/>
      <c r="IN73" s="510"/>
      <c r="IO73" s="510"/>
      <c r="IP73" s="510"/>
      <c r="IQ73" s="510"/>
      <c r="IR73" s="510"/>
      <c r="IS73" s="510"/>
      <c r="IT73" s="510"/>
      <c r="IU73" s="510"/>
      <c r="IV73" s="510"/>
    </row>
    <row r="74" spans="5:256" s="511" customFormat="1" ht="15.75">
      <c r="E74" s="522"/>
      <c r="IA74" s="2"/>
      <c r="IB74" s="2"/>
      <c r="IC74" s="510"/>
      <c r="ID74" s="510"/>
      <c r="IE74" s="510"/>
      <c r="IF74" s="510"/>
      <c r="IG74" s="510"/>
      <c r="IH74" s="510"/>
      <c r="II74" s="510"/>
      <c r="IJ74" s="510"/>
      <c r="IK74" s="510"/>
      <c r="IL74" s="510"/>
      <c r="IM74" s="510"/>
      <c r="IN74" s="510"/>
      <c r="IO74" s="510"/>
      <c r="IP74" s="510"/>
      <c r="IQ74" s="510"/>
      <c r="IR74" s="510"/>
      <c r="IS74" s="510"/>
      <c r="IT74" s="510"/>
      <c r="IU74" s="510"/>
      <c r="IV74" s="510"/>
    </row>
    <row r="75" spans="5:256" s="511" customFormat="1" ht="15.75">
      <c r="E75" s="522"/>
      <c r="IA75" s="2"/>
      <c r="IB75" s="2"/>
      <c r="IC75" s="510"/>
      <c r="ID75" s="510"/>
      <c r="IE75" s="510"/>
      <c r="IF75" s="510"/>
      <c r="IG75" s="510"/>
      <c r="IH75" s="510"/>
      <c r="II75" s="510"/>
      <c r="IJ75" s="510"/>
      <c r="IK75" s="510"/>
      <c r="IL75" s="510"/>
      <c r="IM75" s="510"/>
      <c r="IN75" s="510"/>
      <c r="IO75" s="510"/>
      <c r="IP75" s="510"/>
      <c r="IQ75" s="510"/>
      <c r="IR75" s="510"/>
      <c r="IS75" s="510"/>
      <c r="IT75" s="510"/>
      <c r="IU75" s="510"/>
      <c r="IV75" s="510"/>
    </row>
    <row r="76" spans="5:256" s="511" customFormat="1" ht="15.75">
      <c r="E76" s="522"/>
      <c r="IA76" s="2"/>
      <c r="IB76" s="2"/>
      <c r="IC76" s="510"/>
      <c r="ID76" s="510"/>
      <c r="IE76" s="510"/>
      <c r="IF76" s="510"/>
      <c r="IG76" s="510"/>
      <c r="IH76" s="510"/>
      <c r="II76" s="510"/>
      <c r="IJ76" s="510"/>
      <c r="IK76" s="510"/>
      <c r="IL76" s="510"/>
      <c r="IM76" s="510"/>
      <c r="IN76" s="510"/>
      <c r="IO76" s="510"/>
      <c r="IP76" s="510"/>
      <c r="IQ76" s="510"/>
      <c r="IR76" s="510"/>
      <c r="IS76" s="510"/>
      <c r="IT76" s="510"/>
      <c r="IU76" s="510"/>
      <c r="IV76" s="510"/>
    </row>
    <row r="77" spans="5:256" s="511" customFormat="1" ht="15.75">
      <c r="E77" s="522"/>
      <c r="IA77" s="2"/>
      <c r="IB77" s="2"/>
      <c r="IC77" s="510"/>
      <c r="ID77" s="510"/>
      <c r="IE77" s="510"/>
      <c r="IF77" s="510"/>
      <c r="IG77" s="510"/>
      <c r="IH77" s="510"/>
      <c r="II77" s="510"/>
      <c r="IJ77" s="510"/>
      <c r="IK77" s="510"/>
      <c r="IL77" s="510"/>
      <c r="IM77" s="510"/>
      <c r="IN77" s="510"/>
      <c r="IO77" s="510"/>
      <c r="IP77" s="510"/>
      <c r="IQ77" s="510"/>
      <c r="IR77" s="510"/>
      <c r="IS77" s="510"/>
      <c r="IT77" s="510"/>
      <c r="IU77" s="510"/>
      <c r="IV77" s="510"/>
    </row>
    <row r="78" spans="5:256" s="511" customFormat="1" ht="15.75">
      <c r="E78" s="522"/>
      <c r="IA78" s="2"/>
      <c r="IB78" s="2"/>
      <c r="IC78" s="510"/>
      <c r="ID78" s="510"/>
      <c r="IE78" s="510"/>
      <c r="IF78" s="510"/>
      <c r="IG78" s="510"/>
      <c r="IH78" s="510"/>
      <c r="II78" s="510"/>
      <c r="IJ78" s="510"/>
      <c r="IK78" s="510"/>
      <c r="IL78" s="510"/>
      <c r="IM78" s="510"/>
      <c r="IN78" s="510"/>
      <c r="IO78" s="510"/>
      <c r="IP78" s="510"/>
      <c r="IQ78" s="510"/>
      <c r="IR78" s="510"/>
      <c r="IS78" s="510"/>
      <c r="IT78" s="510"/>
      <c r="IU78" s="510"/>
      <c r="IV78" s="510"/>
    </row>
    <row r="79" spans="5:256" s="511" customFormat="1" ht="15.75">
      <c r="E79" s="522"/>
      <c r="IA79" s="2"/>
      <c r="IB79" s="2"/>
      <c r="IC79" s="510"/>
      <c r="ID79" s="510"/>
      <c r="IE79" s="510"/>
      <c r="IF79" s="510"/>
      <c r="IG79" s="510"/>
      <c r="IH79" s="510"/>
      <c r="II79" s="510"/>
      <c r="IJ79" s="510"/>
      <c r="IK79" s="510"/>
      <c r="IL79" s="510"/>
      <c r="IM79" s="510"/>
      <c r="IN79" s="510"/>
      <c r="IO79" s="510"/>
      <c r="IP79" s="510"/>
      <c r="IQ79" s="510"/>
      <c r="IR79" s="510"/>
      <c r="IS79" s="510"/>
      <c r="IT79" s="510"/>
      <c r="IU79" s="510"/>
      <c r="IV79" s="510"/>
    </row>
    <row r="80" spans="5:256" s="511" customFormat="1" ht="15.75">
      <c r="E80" s="522"/>
      <c r="IA80" s="2"/>
      <c r="IB80" s="2"/>
      <c r="IC80" s="510"/>
      <c r="ID80" s="510"/>
      <c r="IE80" s="510"/>
      <c r="IF80" s="510"/>
      <c r="IG80" s="510"/>
      <c r="IH80" s="510"/>
      <c r="II80" s="510"/>
      <c r="IJ80" s="510"/>
      <c r="IK80" s="510"/>
      <c r="IL80" s="510"/>
      <c r="IM80" s="510"/>
      <c r="IN80" s="510"/>
      <c r="IO80" s="510"/>
      <c r="IP80" s="510"/>
      <c r="IQ80" s="510"/>
      <c r="IR80" s="510"/>
      <c r="IS80" s="510"/>
      <c r="IT80" s="510"/>
      <c r="IU80" s="510"/>
      <c r="IV80" s="510"/>
    </row>
    <row r="81" spans="5:256" s="511" customFormat="1" ht="15.75">
      <c r="E81" s="522"/>
      <c r="IA81" s="2"/>
      <c r="IB81" s="2"/>
      <c r="IC81" s="510"/>
      <c r="ID81" s="510"/>
      <c r="IE81" s="510"/>
      <c r="IF81" s="510"/>
      <c r="IG81" s="510"/>
      <c r="IH81" s="510"/>
      <c r="II81" s="510"/>
      <c r="IJ81" s="510"/>
      <c r="IK81" s="510"/>
      <c r="IL81" s="510"/>
      <c r="IM81" s="510"/>
      <c r="IN81" s="510"/>
      <c r="IO81" s="510"/>
      <c r="IP81" s="510"/>
      <c r="IQ81" s="510"/>
      <c r="IR81" s="510"/>
      <c r="IS81" s="510"/>
      <c r="IT81" s="510"/>
      <c r="IU81" s="510"/>
      <c r="IV81" s="510"/>
    </row>
    <row r="82" spans="5:256" s="511" customFormat="1" ht="15.75">
      <c r="E82" s="522"/>
      <c r="IA82" s="2"/>
      <c r="IB82" s="2"/>
      <c r="IC82" s="510"/>
      <c r="ID82" s="510"/>
      <c r="IE82" s="510"/>
      <c r="IF82" s="510"/>
      <c r="IG82" s="510"/>
      <c r="IH82" s="510"/>
      <c r="II82" s="510"/>
      <c r="IJ82" s="510"/>
      <c r="IK82" s="510"/>
      <c r="IL82" s="510"/>
      <c r="IM82" s="510"/>
      <c r="IN82" s="510"/>
      <c r="IO82" s="510"/>
      <c r="IP82" s="510"/>
      <c r="IQ82" s="510"/>
      <c r="IR82" s="510"/>
      <c r="IS82" s="510"/>
      <c r="IT82" s="510"/>
      <c r="IU82" s="510"/>
      <c r="IV82" s="510"/>
    </row>
    <row r="83" spans="5:256" s="511" customFormat="1" ht="15.75">
      <c r="E83" s="522"/>
      <c r="IA83" s="2"/>
      <c r="IB83" s="2"/>
      <c r="IC83" s="510"/>
      <c r="ID83" s="510"/>
      <c r="IE83" s="510"/>
      <c r="IF83" s="510"/>
      <c r="IG83" s="510"/>
      <c r="IH83" s="510"/>
      <c r="II83" s="510"/>
      <c r="IJ83" s="510"/>
      <c r="IK83" s="510"/>
      <c r="IL83" s="510"/>
      <c r="IM83" s="510"/>
      <c r="IN83" s="510"/>
      <c r="IO83" s="510"/>
      <c r="IP83" s="510"/>
      <c r="IQ83" s="510"/>
      <c r="IR83" s="510"/>
      <c r="IS83" s="510"/>
      <c r="IT83" s="510"/>
      <c r="IU83" s="510"/>
      <c r="IV83" s="510"/>
    </row>
    <row r="84" spans="5:256" s="511" customFormat="1" ht="15.75">
      <c r="E84" s="522"/>
      <c r="IA84" s="2"/>
      <c r="IB84" s="2"/>
      <c r="IC84" s="510"/>
      <c r="ID84" s="510"/>
      <c r="IE84" s="510"/>
      <c r="IF84" s="510"/>
      <c r="IG84" s="510"/>
      <c r="IH84" s="510"/>
      <c r="II84" s="510"/>
      <c r="IJ84" s="510"/>
      <c r="IK84" s="510"/>
      <c r="IL84" s="510"/>
      <c r="IM84" s="510"/>
      <c r="IN84" s="510"/>
      <c r="IO84" s="510"/>
      <c r="IP84" s="510"/>
      <c r="IQ84" s="510"/>
      <c r="IR84" s="510"/>
      <c r="IS84" s="510"/>
      <c r="IT84" s="510"/>
      <c r="IU84" s="510"/>
      <c r="IV84" s="510"/>
    </row>
    <row r="85" spans="5:256" s="511" customFormat="1" ht="15.75">
      <c r="E85" s="522"/>
      <c r="IA85" s="2"/>
      <c r="IB85" s="2"/>
      <c r="IC85" s="510"/>
      <c r="ID85" s="510"/>
      <c r="IE85" s="510"/>
      <c r="IF85" s="510"/>
      <c r="IG85" s="510"/>
      <c r="IH85" s="510"/>
      <c r="II85" s="510"/>
      <c r="IJ85" s="510"/>
      <c r="IK85" s="510"/>
      <c r="IL85" s="510"/>
      <c r="IM85" s="510"/>
      <c r="IN85" s="510"/>
      <c r="IO85" s="510"/>
      <c r="IP85" s="510"/>
      <c r="IQ85" s="510"/>
      <c r="IR85" s="510"/>
      <c r="IS85" s="510"/>
      <c r="IT85" s="510"/>
      <c r="IU85" s="510"/>
      <c r="IV85" s="510"/>
    </row>
    <row r="86" spans="5:256" s="511" customFormat="1" ht="15.75">
      <c r="E86" s="522"/>
      <c r="IA86" s="2"/>
      <c r="IB86" s="2"/>
      <c r="IC86" s="510"/>
      <c r="ID86" s="510"/>
      <c r="IE86" s="510"/>
      <c r="IF86" s="510"/>
      <c r="IG86" s="510"/>
      <c r="IH86" s="510"/>
      <c r="II86" s="510"/>
      <c r="IJ86" s="510"/>
      <c r="IK86" s="510"/>
      <c r="IL86" s="510"/>
      <c r="IM86" s="510"/>
      <c r="IN86" s="510"/>
      <c r="IO86" s="510"/>
      <c r="IP86" s="510"/>
      <c r="IQ86" s="510"/>
      <c r="IR86" s="510"/>
      <c r="IS86" s="510"/>
      <c r="IT86" s="510"/>
      <c r="IU86" s="510"/>
      <c r="IV86" s="510"/>
    </row>
    <row r="87" spans="5:256" s="511" customFormat="1" ht="15.75">
      <c r="E87" s="522"/>
      <c r="IA87" s="2"/>
      <c r="IB87" s="2"/>
      <c r="IC87" s="510"/>
      <c r="ID87" s="510"/>
      <c r="IE87" s="510"/>
      <c r="IF87" s="510"/>
      <c r="IG87" s="510"/>
      <c r="IH87" s="510"/>
      <c r="II87" s="510"/>
      <c r="IJ87" s="510"/>
      <c r="IK87" s="510"/>
      <c r="IL87" s="510"/>
      <c r="IM87" s="510"/>
      <c r="IN87" s="510"/>
      <c r="IO87" s="510"/>
      <c r="IP87" s="510"/>
      <c r="IQ87" s="510"/>
      <c r="IR87" s="510"/>
      <c r="IS87" s="510"/>
      <c r="IT87" s="510"/>
      <c r="IU87" s="510"/>
      <c r="IV87" s="510"/>
    </row>
    <row r="88" spans="5:256" s="511" customFormat="1" ht="15.75">
      <c r="E88" s="522"/>
      <c r="IA88" s="2"/>
      <c r="IB88" s="2"/>
      <c r="IC88" s="510"/>
      <c r="ID88" s="510"/>
      <c r="IE88" s="510"/>
      <c r="IF88" s="510"/>
      <c r="IG88" s="510"/>
      <c r="IH88" s="510"/>
      <c r="II88" s="510"/>
      <c r="IJ88" s="510"/>
      <c r="IK88" s="510"/>
      <c r="IL88" s="510"/>
      <c r="IM88" s="510"/>
      <c r="IN88" s="510"/>
      <c r="IO88" s="510"/>
      <c r="IP88" s="510"/>
      <c r="IQ88" s="510"/>
      <c r="IR88" s="510"/>
      <c r="IS88" s="510"/>
      <c r="IT88" s="510"/>
      <c r="IU88" s="510"/>
      <c r="IV88" s="510"/>
    </row>
    <row r="89" spans="5:256" s="511" customFormat="1" ht="15.75">
      <c r="E89" s="522"/>
      <c r="IA89" s="2"/>
      <c r="IB89" s="2"/>
      <c r="IC89" s="510"/>
      <c r="ID89" s="510"/>
      <c r="IE89" s="510"/>
      <c r="IF89" s="510"/>
      <c r="IG89" s="510"/>
      <c r="IH89" s="510"/>
      <c r="II89" s="510"/>
      <c r="IJ89" s="510"/>
      <c r="IK89" s="510"/>
      <c r="IL89" s="510"/>
      <c r="IM89" s="510"/>
      <c r="IN89" s="510"/>
      <c r="IO89" s="510"/>
      <c r="IP89" s="510"/>
      <c r="IQ89" s="510"/>
      <c r="IR89" s="510"/>
      <c r="IS89" s="510"/>
      <c r="IT89" s="510"/>
      <c r="IU89" s="510"/>
      <c r="IV89" s="510"/>
    </row>
    <row r="90" spans="5:256" s="511" customFormat="1" ht="15.75">
      <c r="E90" s="522"/>
      <c r="IA90" s="2"/>
      <c r="IB90" s="2"/>
      <c r="IC90" s="510"/>
      <c r="ID90" s="510"/>
      <c r="IE90" s="510"/>
      <c r="IF90" s="510"/>
      <c r="IG90" s="510"/>
      <c r="IH90" s="510"/>
      <c r="II90" s="510"/>
      <c r="IJ90" s="510"/>
      <c r="IK90" s="510"/>
      <c r="IL90" s="510"/>
      <c r="IM90" s="510"/>
      <c r="IN90" s="510"/>
      <c r="IO90" s="510"/>
      <c r="IP90" s="510"/>
      <c r="IQ90" s="510"/>
      <c r="IR90" s="510"/>
      <c r="IS90" s="510"/>
      <c r="IT90" s="510"/>
      <c r="IU90" s="510"/>
      <c r="IV90" s="510"/>
    </row>
    <row r="91" spans="5:256" s="511" customFormat="1" ht="15.75">
      <c r="E91" s="522"/>
      <c r="IA91" s="2"/>
      <c r="IB91" s="2"/>
      <c r="IC91" s="510"/>
      <c r="ID91" s="510"/>
      <c r="IE91" s="510"/>
      <c r="IF91" s="510"/>
      <c r="IG91" s="510"/>
      <c r="IH91" s="510"/>
      <c r="II91" s="510"/>
      <c r="IJ91" s="510"/>
      <c r="IK91" s="510"/>
      <c r="IL91" s="510"/>
      <c r="IM91" s="510"/>
      <c r="IN91" s="510"/>
      <c r="IO91" s="510"/>
      <c r="IP91" s="510"/>
      <c r="IQ91" s="510"/>
      <c r="IR91" s="510"/>
      <c r="IS91" s="510"/>
      <c r="IT91" s="510"/>
      <c r="IU91" s="510"/>
      <c r="IV91" s="510"/>
    </row>
    <row r="92" spans="5:256" s="511" customFormat="1" ht="15.75">
      <c r="E92" s="522"/>
      <c r="IA92" s="2"/>
      <c r="IB92" s="2"/>
      <c r="IC92" s="510"/>
      <c r="ID92" s="510"/>
      <c r="IE92" s="510"/>
      <c r="IF92" s="510"/>
      <c r="IG92" s="510"/>
      <c r="IH92" s="510"/>
      <c r="II92" s="510"/>
      <c r="IJ92" s="510"/>
      <c r="IK92" s="510"/>
      <c r="IL92" s="510"/>
      <c r="IM92" s="510"/>
      <c r="IN92" s="510"/>
      <c r="IO92" s="510"/>
      <c r="IP92" s="510"/>
      <c r="IQ92" s="510"/>
      <c r="IR92" s="510"/>
      <c r="IS92" s="510"/>
      <c r="IT92" s="510"/>
      <c r="IU92" s="510"/>
      <c r="IV92" s="510"/>
    </row>
    <row r="93" spans="5:256" s="511" customFormat="1" ht="15.75">
      <c r="E93" s="522"/>
      <c r="IA93" s="2"/>
      <c r="IB93" s="2"/>
      <c r="IC93" s="510"/>
      <c r="ID93" s="510"/>
      <c r="IE93" s="510"/>
      <c r="IF93" s="510"/>
      <c r="IG93" s="510"/>
      <c r="IH93" s="510"/>
      <c r="II93" s="510"/>
      <c r="IJ93" s="510"/>
      <c r="IK93" s="510"/>
      <c r="IL93" s="510"/>
      <c r="IM93" s="510"/>
      <c r="IN93" s="510"/>
      <c r="IO93" s="510"/>
      <c r="IP93" s="510"/>
      <c r="IQ93" s="510"/>
      <c r="IR93" s="510"/>
      <c r="IS93" s="510"/>
      <c r="IT93" s="510"/>
      <c r="IU93" s="510"/>
      <c r="IV93" s="510"/>
    </row>
    <row r="94" spans="5:256" s="511" customFormat="1" ht="15.75">
      <c r="E94" s="522"/>
      <c r="IA94" s="2"/>
      <c r="IB94" s="2"/>
      <c r="IC94" s="510"/>
      <c r="ID94" s="510"/>
      <c r="IE94" s="510"/>
      <c r="IF94" s="510"/>
      <c r="IG94" s="510"/>
      <c r="IH94" s="510"/>
      <c r="II94" s="510"/>
      <c r="IJ94" s="510"/>
      <c r="IK94" s="510"/>
      <c r="IL94" s="510"/>
      <c r="IM94" s="510"/>
      <c r="IN94" s="510"/>
      <c r="IO94" s="510"/>
      <c r="IP94" s="510"/>
      <c r="IQ94" s="510"/>
      <c r="IR94" s="510"/>
      <c r="IS94" s="510"/>
      <c r="IT94" s="510"/>
      <c r="IU94" s="510"/>
      <c r="IV94" s="510"/>
    </row>
    <row r="95" spans="5:256" s="511" customFormat="1" ht="15.75">
      <c r="E95" s="522"/>
      <c r="IA95" s="2"/>
      <c r="IB95" s="2"/>
      <c r="IC95" s="510"/>
      <c r="ID95" s="510"/>
      <c r="IE95" s="510"/>
      <c r="IF95" s="510"/>
      <c r="IG95" s="510"/>
      <c r="IH95" s="510"/>
      <c r="II95" s="510"/>
      <c r="IJ95" s="510"/>
      <c r="IK95" s="510"/>
      <c r="IL95" s="510"/>
      <c r="IM95" s="510"/>
      <c r="IN95" s="510"/>
      <c r="IO95" s="510"/>
      <c r="IP95" s="510"/>
      <c r="IQ95" s="510"/>
      <c r="IR95" s="510"/>
      <c r="IS95" s="510"/>
      <c r="IT95" s="510"/>
      <c r="IU95" s="510"/>
      <c r="IV95" s="510"/>
    </row>
    <row r="96" spans="5:256" s="511" customFormat="1" ht="15.75">
      <c r="E96" s="522"/>
      <c r="IA96" s="2"/>
      <c r="IB96" s="2"/>
      <c r="IC96" s="510"/>
      <c r="ID96" s="510"/>
      <c r="IE96" s="510"/>
      <c r="IF96" s="510"/>
      <c r="IG96" s="510"/>
      <c r="IH96" s="510"/>
      <c r="II96" s="510"/>
      <c r="IJ96" s="510"/>
      <c r="IK96" s="510"/>
      <c r="IL96" s="510"/>
      <c r="IM96" s="510"/>
      <c r="IN96" s="510"/>
      <c r="IO96" s="510"/>
      <c r="IP96" s="510"/>
      <c r="IQ96" s="510"/>
      <c r="IR96" s="510"/>
      <c r="IS96" s="510"/>
      <c r="IT96" s="510"/>
      <c r="IU96" s="510"/>
      <c r="IV96" s="510"/>
    </row>
    <row r="97" spans="5:256" s="511" customFormat="1" ht="15.75">
      <c r="E97" s="522"/>
      <c r="IA97" s="2"/>
      <c r="IB97" s="2"/>
      <c r="IC97" s="510"/>
      <c r="ID97" s="510"/>
      <c r="IE97" s="510"/>
      <c r="IF97" s="510"/>
      <c r="IG97" s="510"/>
      <c r="IH97" s="510"/>
      <c r="II97" s="510"/>
      <c r="IJ97" s="510"/>
      <c r="IK97" s="510"/>
      <c r="IL97" s="510"/>
      <c r="IM97" s="510"/>
      <c r="IN97" s="510"/>
      <c r="IO97" s="510"/>
      <c r="IP97" s="510"/>
      <c r="IQ97" s="510"/>
      <c r="IR97" s="510"/>
      <c r="IS97" s="510"/>
      <c r="IT97" s="510"/>
      <c r="IU97" s="510"/>
      <c r="IV97" s="510"/>
    </row>
    <row r="98" spans="5:256" s="511" customFormat="1" ht="15.75">
      <c r="E98" s="522"/>
      <c r="IA98" s="2"/>
      <c r="IB98" s="2"/>
      <c r="IC98" s="510"/>
      <c r="ID98" s="510"/>
      <c r="IE98" s="510"/>
      <c r="IF98" s="510"/>
      <c r="IG98" s="510"/>
      <c r="IH98" s="510"/>
      <c r="II98" s="510"/>
      <c r="IJ98" s="510"/>
      <c r="IK98" s="510"/>
      <c r="IL98" s="510"/>
      <c r="IM98" s="510"/>
      <c r="IN98" s="510"/>
      <c r="IO98" s="510"/>
      <c r="IP98" s="510"/>
      <c r="IQ98" s="510"/>
      <c r="IR98" s="510"/>
      <c r="IS98" s="510"/>
      <c r="IT98" s="510"/>
      <c r="IU98" s="510"/>
      <c r="IV98" s="510"/>
    </row>
    <row r="99" spans="5:256" s="511" customFormat="1" ht="15.75">
      <c r="E99" s="522"/>
      <c r="IA99" s="2"/>
      <c r="IB99" s="2"/>
      <c r="IC99" s="510"/>
      <c r="ID99" s="510"/>
      <c r="IE99" s="510"/>
      <c r="IF99" s="510"/>
      <c r="IG99" s="510"/>
      <c r="IH99" s="510"/>
      <c r="II99" s="510"/>
      <c r="IJ99" s="510"/>
      <c r="IK99" s="510"/>
      <c r="IL99" s="510"/>
      <c r="IM99" s="510"/>
      <c r="IN99" s="510"/>
      <c r="IO99" s="510"/>
      <c r="IP99" s="510"/>
      <c r="IQ99" s="510"/>
      <c r="IR99" s="510"/>
      <c r="IS99" s="510"/>
      <c r="IT99" s="510"/>
      <c r="IU99" s="510"/>
      <c r="IV99" s="510"/>
    </row>
    <row r="100" spans="5:256" s="511" customFormat="1" ht="15.75">
      <c r="E100" s="522"/>
      <c r="IA100" s="2"/>
      <c r="IB100" s="2"/>
      <c r="IC100" s="510"/>
      <c r="ID100" s="510"/>
      <c r="IE100" s="510"/>
      <c r="IF100" s="510"/>
      <c r="IG100" s="510"/>
      <c r="IH100" s="510"/>
      <c r="II100" s="510"/>
      <c r="IJ100" s="510"/>
      <c r="IK100" s="510"/>
      <c r="IL100" s="510"/>
      <c r="IM100" s="510"/>
      <c r="IN100" s="510"/>
      <c r="IO100" s="510"/>
      <c r="IP100" s="510"/>
      <c r="IQ100" s="510"/>
      <c r="IR100" s="510"/>
      <c r="IS100" s="510"/>
      <c r="IT100" s="510"/>
      <c r="IU100" s="510"/>
      <c r="IV100" s="510"/>
    </row>
    <row r="101" spans="5:256" s="511" customFormat="1" ht="15.75">
      <c r="E101" s="522"/>
      <c r="IA101" s="2"/>
      <c r="IB101" s="2"/>
      <c r="IC101" s="510"/>
      <c r="ID101" s="510"/>
      <c r="IE101" s="510"/>
      <c r="IF101" s="510"/>
      <c r="IG101" s="510"/>
      <c r="IH101" s="510"/>
      <c r="II101" s="510"/>
      <c r="IJ101" s="510"/>
      <c r="IK101" s="510"/>
      <c r="IL101" s="510"/>
      <c r="IM101" s="510"/>
      <c r="IN101" s="510"/>
      <c r="IO101" s="510"/>
      <c r="IP101" s="510"/>
      <c r="IQ101" s="510"/>
      <c r="IR101" s="510"/>
      <c r="IS101" s="510"/>
      <c r="IT101" s="510"/>
      <c r="IU101" s="510"/>
      <c r="IV101" s="510"/>
    </row>
    <row r="102" spans="5:256" s="511" customFormat="1" ht="15.75">
      <c r="E102" s="522"/>
      <c r="IA102" s="2"/>
      <c r="IB102" s="2"/>
      <c r="IC102" s="510"/>
      <c r="ID102" s="510"/>
      <c r="IE102" s="510"/>
      <c r="IF102" s="510"/>
      <c r="IG102" s="510"/>
      <c r="IH102" s="510"/>
      <c r="II102" s="510"/>
      <c r="IJ102" s="510"/>
      <c r="IK102" s="510"/>
      <c r="IL102" s="510"/>
      <c r="IM102" s="510"/>
      <c r="IN102" s="510"/>
      <c r="IO102" s="510"/>
      <c r="IP102" s="510"/>
      <c r="IQ102" s="510"/>
      <c r="IR102" s="510"/>
      <c r="IS102" s="510"/>
      <c r="IT102" s="510"/>
      <c r="IU102" s="510"/>
      <c r="IV102" s="510"/>
    </row>
    <row r="103" spans="5:256" s="511" customFormat="1" ht="15.75">
      <c r="E103" s="522"/>
      <c r="IA103" s="2"/>
      <c r="IB103" s="2"/>
      <c r="IC103" s="510"/>
      <c r="ID103" s="510"/>
      <c r="IE103" s="510"/>
      <c r="IF103" s="510"/>
      <c r="IG103" s="510"/>
      <c r="IH103" s="510"/>
      <c r="II103" s="510"/>
      <c r="IJ103" s="510"/>
      <c r="IK103" s="510"/>
      <c r="IL103" s="510"/>
      <c r="IM103" s="510"/>
      <c r="IN103" s="510"/>
      <c r="IO103" s="510"/>
      <c r="IP103" s="510"/>
      <c r="IQ103" s="510"/>
      <c r="IR103" s="510"/>
      <c r="IS103" s="510"/>
      <c r="IT103" s="510"/>
      <c r="IU103" s="510"/>
      <c r="IV103" s="510"/>
    </row>
    <row r="104" spans="5:256" s="511" customFormat="1" ht="15.75">
      <c r="E104" s="522"/>
      <c r="IA104" s="2"/>
      <c r="IB104" s="2"/>
      <c r="IC104" s="510"/>
      <c r="ID104" s="510"/>
      <c r="IE104" s="510"/>
      <c r="IF104" s="510"/>
      <c r="IG104" s="510"/>
      <c r="IH104" s="510"/>
      <c r="II104" s="510"/>
      <c r="IJ104" s="510"/>
      <c r="IK104" s="510"/>
      <c r="IL104" s="510"/>
      <c r="IM104" s="510"/>
      <c r="IN104" s="510"/>
      <c r="IO104" s="510"/>
      <c r="IP104" s="510"/>
      <c r="IQ104" s="510"/>
      <c r="IR104" s="510"/>
      <c r="IS104" s="510"/>
      <c r="IT104" s="510"/>
      <c r="IU104" s="510"/>
      <c r="IV104" s="510"/>
    </row>
    <row r="105" spans="5:256" s="511" customFormat="1" ht="15.75">
      <c r="E105" s="522"/>
      <c r="IA105" s="2"/>
      <c r="IB105" s="2"/>
      <c r="IC105" s="510"/>
      <c r="ID105" s="510"/>
      <c r="IE105" s="510"/>
      <c r="IF105" s="510"/>
      <c r="IG105" s="510"/>
      <c r="IH105" s="510"/>
      <c r="II105" s="510"/>
      <c r="IJ105" s="510"/>
      <c r="IK105" s="510"/>
      <c r="IL105" s="510"/>
      <c r="IM105" s="510"/>
      <c r="IN105" s="510"/>
      <c r="IO105" s="510"/>
      <c r="IP105" s="510"/>
      <c r="IQ105" s="510"/>
      <c r="IR105" s="510"/>
      <c r="IS105" s="510"/>
      <c r="IT105" s="510"/>
      <c r="IU105" s="510"/>
      <c r="IV105" s="510"/>
    </row>
    <row r="106" spans="5:256" s="511" customFormat="1" ht="15.75">
      <c r="E106" s="522"/>
      <c r="IA106" s="2"/>
      <c r="IB106" s="2"/>
      <c r="IC106" s="510"/>
      <c r="ID106" s="510"/>
      <c r="IE106" s="510"/>
      <c r="IF106" s="510"/>
      <c r="IG106" s="510"/>
      <c r="IH106" s="510"/>
      <c r="II106" s="510"/>
      <c r="IJ106" s="510"/>
      <c r="IK106" s="510"/>
      <c r="IL106" s="510"/>
      <c r="IM106" s="510"/>
      <c r="IN106" s="510"/>
      <c r="IO106" s="510"/>
      <c r="IP106" s="510"/>
      <c r="IQ106" s="510"/>
      <c r="IR106" s="510"/>
      <c r="IS106" s="510"/>
      <c r="IT106" s="510"/>
      <c r="IU106" s="510"/>
      <c r="IV106" s="510"/>
    </row>
    <row r="107" spans="5:256" s="511" customFormat="1" ht="15.75">
      <c r="E107" s="522"/>
      <c r="IA107" s="2"/>
      <c r="IB107" s="2"/>
      <c r="IC107" s="510"/>
      <c r="ID107" s="510"/>
      <c r="IE107" s="510"/>
      <c r="IF107" s="510"/>
      <c r="IG107" s="510"/>
      <c r="IH107" s="510"/>
      <c r="II107" s="510"/>
      <c r="IJ107" s="510"/>
      <c r="IK107" s="510"/>
      <c r="IL107" s="510"/>
      <c r="IM107" s="510"/>
      <c r="IN107" s="510"/>
      <c r="IO107" s="510"/>
      <c r="IP107" s="510"/>
      <c r="IQ107" s="510"/>
      <c r="IR107" s="510"/>
      <c r="IS107" s="510"/>
      <c r="IT107" s="510"/>
      <c r="IU107" s="510"/>
      <c r="IV107" s="510"/>
    </row>
    <row r="108" spans="5:256" s="511" customFormat="1" ht="15.75">
      <c r="E108" s="522"/>
      <c r="IA108" s="2"/>
      <c r="IB108" s="2"/>
      <c r="IC108" s="510"/>
      <c r="ID108" s="510"/>
      <c r="IE108" s="510"/>
      <c r="IF108" s="510"/>
      <c r="IG108" s="510"/>
      <c r="IH108" s="510"/>
      <c r="II108" s="510"/>
      <c r="IJ108" s="510"/>
      <c r="IK108" s="510"/>
      <c r="IL108" s="510"/>
      <c r="IM108" s="510"/>
      <c r="IN108" s="510"/>
      <c r="IO108" s="510"/>
      <c r="IP108" s="510"/>
      <c r="IQ108" s="510"/>
      <c r="IR108" s="510"/>
      <c r="IS108" s="510"/>
      <c r="IT108" s="510"/>
      <c r="IU108" s="510"/>
      <c r="IV108" s="510"/>
    </row>
    <row r="109" spans="5:256" s="511" customFormat="1" ht="15.75">
      <c r="E109" s="522"/>
      <c r="IA109" s="2"/>
      <c r="IB109" s="2"/>
      <c r="IC109" s="510"/>
      <c r="ID109" s="510"/>
      <c r="IE109" s="510"/>
      <c r="IF109" s="510"/>
      <c r="IG109" s="510"/>
      <c r="IH109" s="510"/>
      <c r="II109" s="510"/>
      <c r="IJ109" s="510"/>
      <c r="IK109" s="510"/>
      <c r="IL109" s="510"/>
      <c r="IM109" s="510"/>
      <c r="IN109" s="510"/>
      <c r="IO109" s="510"/>
      <c r="IP109" s="510"/>
      <c r="IQ109" s="510"/>
      <c r="IR109" s="510"/>
      <c r="IS109" s="510"/>
      <c r="IT109" s="510"/>
      <c r="IU109" s="510"/>
      <c r="IV109" s="510"/>
    </row>
    <row r="110" spans="5:256" s="511" customFormat="1" ht="15.75">
      <c r="E110" s="522"/>
      <c r="IA110" s="2"/>
      <c r="IB110" s="2"/>
      <c r="IC110" s="510"/>
      <c r="ID110" s="510"/>
      <c r="IE110" s="510"/>
      <c r="IF110" s="510"/>
      <c r="IG110" s="510"/>
      <c r="IH110" s="510"/>
      <c r="II110" s="510"/>
      <c r="IJ110" s="510"/>
      <c r="IK110" s="510"/>
      <c r="IL110" s="510"/>
      <c r="IM110" s="510"/>
      <c r="IN110" s="510"/>
      <c r="IO110" s="510"/>
      <c r="IP110" s="510"/>
      <c r="IQ110" s="510"/>
      <c r="IR110" s="510"/>
      <c r="IS110" s="510"/>
      <c r="IT110" s="510"/>
      <c r="IU110" s="510"/>
      <c r="IV110" s="510"/>
    </row>
    <row r="111" spans="5:256" s="511" customFormat="1" ht="15.75">
      <c r="E111" s="522"/>
      <c r="IA111" s="2"/>
      <c r="IB111" s="2"/>
      <c r="IC111" s="510"/>
      <c r="ID111" s="510"/>
      <c r="IE111" s="510"/>
      <c r="IF111" s="510"/>
      <c r="IG111" s="510"/>
      <c r="IH111" s="510"/>
      <c r="II111" s="510"/>
      <c r="IJ111" s="510"/>
      <c r="IK111" s="510"/>
      <c r="IL111" s="510"/>
      <c r="IM111" s="510"/>
      <c r="IN111" s="510"/>
      <c r="IO111" s="510"/>
      <c r="IP111" s="510"/>
      <c r="IQ111" s="510"/>
      <c r="IR111" s="510"/>
      <c r="IS111" s="510"/>
      <c r="IT111" s="510"/>
      <c r="IU111" s="510"/>
      <c r="IV111" s="510"/>
    </row>
    <row r="112" spans="5:256" s="511" customFormat="1" ht="15.75">
      <c r="E112" s="522"/>
      <c r="IA112" s="2"/>
      <c r="IB112" s="2"/>
      <c r="IC112" s="510"/>
      <c r="ID112" s="510"/>
      <c r="IE112" s="510"/>
      <c r="IF112" s="510"/>
      <c r="IG112" s="510"/>
      <c r="IH112" s="510"/>
      <c r="II112" s="510"/>
      <c r="IJ112" s="510"/>
      <c r="IK112" s="510"/>
      <c r="IL112" s="510"/>
      <c r="IM112" s="510"/>
      <c r="IN112" s="510"/>
      <c r="IO112" s="510"/>
      <c r="IP112" s="510"/>
      <c r="IQ112" s="510"/>
      <c r="IR112" s="510"/>
      <c r="IS112" s="510"/>
      <c r="IT112" s="510"/>
      <c r="IU112" s="510"/>
      <c r="IV112" s="510"/>
    </row>
    <row r="113" spans="5:256" s="511" customFormat="1" ht="15.75">
      <c r="E113" s="522"/>
      <c r="IA113" s="2"/>
      <c r="IB113" s="2"/>
      <c r="IC113" s="510"/>
      <c r="ID113" s="510"/>
      <c r="IE113" s="510"/>
      <c r="IF113" s="510"/>
      <c r="IG113" s="510"/>
      <c r="IH113" s="510"/>
      <c r="II113" s="510"/>
      <c r="IJ113" s="510"/>
      <c r="IK113" s="510"/>
      <c r="IL113" s="510"/>
      <c r="IM113" s="510"/>
      <c r="IN113" s="510"/>
      <c r="IO113" s="510"/>
      <c r="IP113" s="510"/>
      <c r="IQ113" s="510"/>
      <c r="IR113" s="510"/>
      <c r="IS113" s="510"/>
      <c r="IT113" s="510"/>
      <c r="IU113" s="510"/>
      <c r="IV113" s="510"/>
    </row>
    <row r="114" spans="5:256" s="511" customFormat="1" ht="15.75">
      <c r="E114" s="522"/>
      <c r="IA114" s="2"/>
      <c r="IB114" s="2"/>
      <c r="IC114" s="510"/>
      <c r="ID114" s="510"/>
      <c r="IE114" s="510"/>
      <c r="IF114" s="510"/>
      <c r="IG114" s="510"/>
      <c r="IH114" s="510"/>
      <c r="II114" s="510"/>
      <c r="IJ114" s="510"/>
      <c r="IK114" s="510"/>
      <c r="IL114" s="510"/>
      <c r="IM114" s="510"/>
      <c r="IN114" s="510"/>
      <c r="IO114" s="510"/>
      <c r="IP114" s="510"/>
      <c r="IQ114" s="510"/>
      <c r="IR114" s="510"/>
      <c r="IS114" s="510"/>
      <c r="IT114" s="510"/>
      <c r="IU114" s="510"/>
      <c r="IV114" s="510"/>
    </row>
    <row r="115" spans="5:256" s="511" customFormat="1" ht="15.75">
      <c r="E115" s="522"/>
      <c r="IA115" s="2"/>
      <c r="IB115" s="2"/>
      <c r="IC115" s="510"/>
      <c r="ID115" s="510"/>
      <c r="IE115" s="510"/>
      <c r="IF115" s="510"/>
      <c r="IG115" s="510"/>
      <c r="IH115" s="510"/>
      <c r="II115" s="510"/>
      <c r="IJ115" s="510"/>
      <c r="IK115" s="510"/>
      <c r="IL115" s="510"/>
      <c r="IM115" s="510"/>
      <c r="IN115" s="510"/>
      <c r="IO115" s="510"/>
      <c r="IP115" s="510"/>
      <c r="IQ115" s="510"/>
      <c r="IR115" s="510"/>
      <c r="IS115" s="510"/>
      <c r="IT115" s="510"/>
      <c r="IU115" s="510"/>
      <c r="IV115" s="510"/>
    </row>
    <row r="116" spans="5:256" s="511" customFormat="1" ht="15.75">
      <c r="E116" s="522"/>
      <c r="IA116" s="2"/>
      <c r="IB116" s="2"/>
      <c r="IC116" s="510"/>
      <c r="ID116" s="510"/>
      <c r="IE116" s="510"/>
      <c r="IF116" s="510"/>
      <c r="IG116" s="510"/>
      <c r="IH116" s="510"/>
      <c r="II116" s="510"/>
      <c r="IJ116" s="510"/>
      <c r="IK116" s="510"/>
      <c r="IL116" s="510"/>
      <c r="IM116" s="510"/>
      <c r="IN116" s="510"/>
      <c r="IO116" s="510"/>
      <c r="IP116" s="510"/>
      <c r="IQ116" s="510"/>
      <c r="IR116" s="510"/>
      <c r="IS116" s="510"/>
      <c r="IT116" s="510"/>
      <c r="IU116" s="510"/>
      <c r="IV116" s="510"/>
    </row>
    <row r="117" spans="5:256" s="511" customFormat="1" ht="15.75">
      <c r="E117" s="522"/>
      <c r="IA117" s="2"/>
      <c r="IB117" s="2"/>
      <c r="IC117" s="510"/>
      <c r="ID117" s="510"/>
      <c r="IE117" s="510"/>
      <c r="IF117" s="510"/>
      <c r="IG117" s="510"/>
      <c r="IH117" s="510"/>
      <c r="II117" s="510"/>
      <c r="IJ117" s="510"/>
      <c r="IK117" s="510"/>
      <c r="IL117" s="510"/>
      <c r="IM117" s="510"/>
      <c r="IN117" s="510"/>
      <c r="IO117" s="510"/>
      <c r="IP117" s="510"/>
      <c r="IQ117" s="510"/>
      <c r="IR117" s="510"/>
      <c r="IS117" s="510"/>
      <c r="IT117" s="510"/>
      <c r="IU117" s="510"/>
      <c r="IV117" s="510"/>
    </row>
    <row r="118" spans="5:256" s="511" customFormat="1" ht="15.75">
      <c r="E118" s="522"/>
      <c r="IA118" s="2"/>
      <c r="IB118" s="2"/>
      <c r="IC118" s="510"/>
      <c r="ID118" s="510"/>
      <c r="IE118" s="510"/>
      <c r="IF118" s="510"/>
      <c r="IG118" s="510"/>
      <c r="IH118" s="510"/>
      <c r="II118" s="510"/>
      <c r="IJ118" s="510"/>
      <c r="IK118" s="510"/>
      <c r="IL118" s="510"/>
      <c r="IM118" s="510"/>
      <c r="IN118" s="510"/>
      <c r="IO118" s="510"/>
      <c r="IP118" s="510"/>
      <c r="IQ118" s="510"/>
      <c r="IR118" s="510"/>
      <c r="IS118" s="510"/>
      <c r="IT118" s="510"/>
      <c r="IU118" s="510"/>
      <c r="IV118" s="510"/>
    </row>
    <row r="119" spans="5:256" s="511" customFormat="1" ht="15.75">
      <c r="E119" s="522"/>
      <c r="IA119" s="2"/>
      <c r="IB119" s="2"/>
      <c r="IC119" s="510"/>
      <c r="ID119" s="510"/>
      <c r="IE119" s="510"/>
      <c r="IF119" s="510"/>
      <c r="IG119" s="510"/>
      <c r="IH119" s="510"/>
      <c r="II119" s="510"/>
      <c r="IJ119" s="510"/>
      <c r="IK119" s="510"/>
      <c r="IL119" s="510"/>
      <c r="IM119" s="510"/>
      <c r="IN119" s="510"/>
      <c r="IO119" s="510"/>
      <c r="IP119" s="510"/>
      <c r="IQ119" s="510"/>
      <c r="IR119" s="510"/>
      <c r="IS119" s="510"/>
      <c r="IT119" s="510"/>
      <c r="IU119" s="510"/>
      <c r="IV119" s="510"/>
    </row>
    <row r="120" spans="5:256" s="511" customFormat="1" ht="15.75">
      <c r="E120" s="522"/>
      <c r="IA120" s="2"/>
      <c r="IB120" s="2"/>
      <c r="IC120" s="510"/>
      <c r="ID120" s="510"/>
      <c r="IE120" s="510"/>
      <c r="IF120" s="510"/>
      <c r="IG120" s="510"/>
      <c r="IH120" s="510"/>
      <c r="II120" s="510"/>
      <c r="IJ120" s="510"/>
      <c r="IK120" s="510"/>
      <c r="IL120" s="510"/>
      <c r="IM120" s="510"/>
      <c r="IN120" s="510"/>
      <c r="IO120" s="510"/>
      <c r="IP120" s="510"/>
      <c r="IQ120" s="510"/>
      <c r="IR120" s="510"/>
      <c r="IS120" s="510"/>
      <c r="IT120" s="510"/>
      <c r="IU120" s="510"/>
      <c r="IV120" s="510"/>
    </row>
    <row r="121" spans="5:256" s="511" customFormat="1" ht="15.75">
      <c r="E121" s="522"/>
      <c r="IA121" s="2"/>
      <c r="IB121" s="2"/>
      <c r="IC121" s="510"/>
      <c r="ID121" s="510"/>
      <c r="IE121" s="510"/>
      <c r="IF121" s="510"/>
      <c r="IG121" s="510"/>
      <c r="IH121" s="510"/>
      <c r="II121" s="510"/>
      <c r="IJ121" s="510"/>
      <c r="IK121" s="510"/>
      <c r="IL121" s="510"/>
      <c r="IM121" s="510"/>
      <c r="IN121" s="510"/>
      <c r="IO121" s="510"/>
      <c r="IP121" s="510"/>
      <c r="IQ121" s="510"/>
      <c r="IR121" s="510"/>
      <c r="IS121" s="510"/>
      <c r="IT121" s="510"/>
      <c r="IU121" s="510"/>
      <c r="IV121" s="510"/>
    </row>
    <row r="122" spans="5:256" s="511" customFormat="1" ht="15.75">
      <c r="E122" s="522"/>
      <c r="IA122" s="2"/>
      <c r="IB122" s="2"/>
      <c r="IC122" s="510"/>
      <c r="ID122" s="510"/>
      <c r="IE122" s="510"/>
      <c r="IF122" s="510"/>
      <c r="IG122" s="510"/>
      <c r="IH122" s="510"/>
      <c r="II122" s="510"/>
      <c r="IJ122" s="510"/>
      <c r="IK122" s="510"/>
      <c r="IL122" s="510"/>
      <c r="IM122" s="510"/>
      <c r="IN122" s="510"/>
      <c r="IO122" s="510"/>
      <c r="IP122" s="510"/>
      <c r="IQ122" s="510"/>
      <c r="IR122" s="510"/>
      <c r="IS122" s="510"/>
      <c r="IT122" s="510"/>
      <c r="IU122" s="510"/>
      <c r="IV122" s="510"/>
    </row>
    <row r="123" spans="5:256" s="511" customFormat="1" ht="15.75">
      <c r="E123" s="522"/>
      <c r="IA123" s="2"/>
      <c r="IB123" s="2"/>
      <c r="IC123" s="510"/>
      <c r="ID123" s="510"/>
      <c r="IE123" s="510"/>
      <c r="IF123" s="510"/>
      <c r="IG123" s="510"/>
      <c r="IH123" s="510"/>
      <c r="II123" s="510"/>
      <c r="IJ123" s="510"/>
      <c r="IK123" s="510"/>
      <c r="IL123" s="510"/>
      <c r="IM123" s="510"/>
      <c r="IN123" s="510"/>
      <c r="IO123" s="510"/>
      <c r="IP123" s="510"/>
      <c r="IQ123" s="510"/>
      <c r="IR123" s="510"/>
      <c r="IS123" s="510"/>
      <c r="IT123" s="510"/>
      <c r="IU123" s="510"/>
      <c r="IV123" s="510"/>
    </row>
    <row r="124" spans="5:256" s="511" customFormat="1" ht="15.75">
      <c r="E124" s="522"/>
      <c r="IA124" s="2"/>
      <c r="IB124" s="2"/>
      <c r="IC124" s="510"/>
      <c r="ID124" s="510"/>
      <c r="IE124" s="510"/>
      <c r="IF124" s="510"/>
      <c r="IG124" s="510"/>
      <c r="IH124" s="510"/>
      <c r="II124" s="510"/>
      <c r="IJ124" s="510"/>
      <c r="IK124" s="510"/>
      <c r="IL124" s="510"/>
      <c r="IM124" s="510"/>
      <c r="IN124" s="510"/>
      <c r="IO124" s="510"/>
      <c r="IP124" s="510"/>
      <c r="IQ124" s="510"/>
      <c r="IR124" s="510"/>
      <c r="IS124" s="510"/>
      <c r="IT124" s="510"/>
      <c r="IU124" s="510"/>
      <c r="IV124" s="510"/>
    </row>
    <row r="125" spans="5:256" s="511" customFormat="1" ht="15.75">
      <c r="E125" s="522"/>
      <c r="IA125" s="2"/>
      <c r="IB125" s="2"/>
      <c r="IC125" s="510"/>
      <c r="ID125" s="510"/>
      <c r="IE125" s="510"/>
      <c r="IF125" s="510"/>
      <c r="IG125" s="510"/>
      <c r="IH125" s="510"/>
      <c r="II125" s="510"/>
      <c r="IJ125" s="510"/>
      <c r="IK125" s="510"/>
      <c r="IL125" s="510"/>
      <c r="IM125" s="510"/>
      <c r="IN125" s="510"/>
      <c r="IO125" s="510"/>
      <c r="IP125" s="510"/>
      <c r="IQ125" s="510"/>
      <c r="IR125" s="510"/>
      <c r="IS125" s="510"/>
      <c r="IT125" s="510"/>
      <c r="IU125" s="510"/>
      <c r="IV125" s="510"/>
    </row>
    <row r="126" spans="5:256" s="511" customFormat="1" ht="15.75">
      <c r="E126" s="522"/>
      <c r="IA126" s="2"/>
      <c r="IB126" s="2"/>
      <c r="IC126" s="510"/>
      <c r="ID126" s="510"/>
      <c r="IE126" s="510"/>
      <c r="IF126" s="510"/>
      <c r="IG126" s="510"/>
      <c r="IH126" s="510"/>
      <c r="II126" s="510"/>
      <c r="IJ126" s="510"/>
      <c r="IK126" s="510"/>
      <c r="IL126" s="510"/>
      <c r="IM126" s="510"/>
      <c r="IN126" s="510"/>
      <c r="IO126" s="510"/>
      <c r="IP126" s="510"/>
      <c r="IQ126" s="510"/>
      <c r="IR126" s="510"/>
      <c r="IS126" s="510"/>
      <c r="IT126" s="510"/>
      <c r="IU126" s="510"/>
      <c r="IV126" s="510"/>
    </row>
    <row r="127" spans="5:256" s="511" customFormat="1" ht="15.75">
      <c r="E127" s="522"/>
      <c r="IA127" s="2"/>
      <c r="IB127" s="2"/>
      <c r="IC127" s="510"/>
      <c r="ID127" s="510"/>
      <c r="IE127" s="510"/>
      <c r="IF127" s="510"/>
      <c r="IG127" s="510"/>
      <c r="IH127" s="510"/>
      <c r="II127" s="510"/>
      <c r="IJ127" s="510"/>
      <c r="IK127" s="510"/>
      <c r="IL127" s="510"/>
      <c r="IM127" s="510"/>
      <c r="IN127" s="510"/>
      <c r="IO127" s="510"/>
      <c r="IP127" s="510"/>
      <c r="IQ127" s="510"/>
      <c r="IR127" s="510"/>
      <c r="IS127" s="510"/>
      <c r="IT127" s="510"/>
      <c r="IU127" s="510"/>
      <c r="IV127" s="510"/>
    </row>
    <row r="128" spans="5:256" s="511" customFormat="1" ht="15.75">
      <c r="E128" s="522"/>
      <c r="IA128" s="2"/>
      <c r="IB128" s="2"/>
      <c r="IC128" s="510"/>
      <c r="ID128" s="510"/>
      <c r="IE128" s="510"/>
      <c r="IF128" s="510"/>
      <c r="IG128" s="510"/>
      <c r="IH128" s="510"/>
      <c r="II128" s="510"/>
      <c r="IJ128" s="510"/>
      <c r="IK128" s="510"/>
      <c r="IL128" s="510"/>
      <c r="IM128" s="510"/>
      <c r="IN128" s="510"/>
      <c r="IO128" s="510"/>
      <c r="IP128" s="510"/>
      <c r="IQ128" s="510"/>
      <c r="IR128" s="510"/>
      <c r="IS128" s="510"/>
      <c r="IT128" s="510"/>
      <c r="IU128" s="510"/>
      <c r="IV128" s="510"/>
    </row>
    <row r="129" spans="5:256" s="511" customFormat="1" ht="15.75">
      <c r="E129" s="522"/>
      <c r="IA129" s="2"/>
      <c r="IB129" s="2"/>
      <c r="IC129" s="510"/>
      <c r="ID129" s="510"/>
      <c r="IE129" s="510"/>
      <c r="IF129" s="510"/>
      <c r="IG129" s="510"/>
      <c r="IH129" s="510"/>
      <c r="II129" s="510"/>
      <c r="IJ129" s="510"/>
      <c r="IK129" s="510"/>
      <c r="IL129" s="510"/>
      <c r="IM129" s="510"/>
      <c r="IN129" s="510"/>
      <c r="IO129" s="510"/>
      <c r="IP129" s="510"/>
      <c r="IQ129" s="510"/>
      <c r="IR129" s="510"/>
      <c r="IS129" s="510"/>
      <c r="IT129" s="510"/>
      <c r="IU129" s="510"/>
      <c r="IV129" s="510"/>
    </row>
    <row r="130" spans="5:256" s="511" customFormat="1" ht="15.75">
      <c r="E130" s="522"/>
      <c r="IA130" s="2"/>
      <c r="IB130" s="2"/>
      <c r="IC130" s="510"/>
      <c r="ID130" s="510"/>
      <c r="IE130" s="510"/>
      <c r="IF130" s="510"/>
      <c r="IG130" s="510"/>
      <c r="IH130" s="510"/>
      <c r="II130" s="510"/>
      <c r="IJ130" s="510"/>
      <c r="IK130" s="510"/>
      <c r="IL130" s="510"/>
      <c r="IM130" s="510"/>
      <c r="IN130" s="510"/>
      <c r="IO130" s="510"/>
      <c r="IP130" s="510"/>
      <c r="IQ130" s="510"/>
      <c r="IR130" s="510"/>
      <c r="IS130" s="510"/>
      <c r="IT130" s="510"/>
      <c r="IU130" s="510"/>
      <c r="IV130" s="510"/>
    </row>
    <row r="131" spans="5:256" s="511" customFormat="1" ht="15.75">
      <c r="E131" s="522"/>
      <c r="IA131" s="2"/>
      <c r="IB131" s="2"/>
      <c r="IC131" s="510"/>
      <c r="ID131" s="510"/>
      <c r="IE131" s="510"/>
      <c r="IF131" s="510"/>
      <c r="IG131" s="510"/>
      <c r="IH131" s="510"/>
      <c r="II131" s="510"/>
      <c r="IJ131" s="510"/>
      <c r="IK131" s="510"/>
      <c r="IL131" s="510"/>
      <c r="IM131" s="510"/>
      <c r="IN131" s="510"/>
      <c r="IO131" s="510"/>
      <c r="IP131" s="510"/>
      <c r="IQ131" s="510"/>
      <c r="IR131" s="510"/>
      <c r="IS131" s="510"/>
      <c r="IT131" s="510"/>
      <c r="IU131" s="510"/>
      <c r="IV131" s="510"/>
    </row>
    <row r="132" spans="5:256" s="511" customFormat="1" ht="15.75">
      <c r="E132" s="522"/>
      <c r="IA132" s="2"/>
      <c r="IB132" s="2"/>
      <c r="IC132" s="510"/>
      <c r="ID132" s="510"/>
      <c r="IE132" s="510"/>
      <c r="IF132" s="510"/>
      <c r="IG132" s="510"/>
      <c r="IH132" s="510"/>
      <c r="II132" s="510"/>
      <c r="IJ132" s="510"/>
      <c r="IK132" s="510"/>
      <c r="IL132" s="510"/>
      <c r="IM132" s="510"/>
      <c r="IN132" s="510"/>
      <c r="IO132" s="510"/>
      <c r="IP132" s="510"/>
      <c r="IQ132" s="510"/>
      <c r="IR132" s="510"/>
      <c r="IS132" s="510"/>
      <c r="IT132" s="510"/>
      <c r="IU132" s="510"/>
      <c r="IV132" s="510"/>
    </row>
    <row r="133" spans="5:256" s="511" customFormat="1" ht="15.75">
      <c r="E133" s="522"/>
      <c r="IA133" s="2"/>
      <c r="IB133" s="2"/>
      <c r="IC133" s="510"/>
      <c r="ID133" s="510"/>
      <c r="IE133" s="510"/>
      <c r="IF133" s="510"/>
      <c r="IG133" s="510"/>
      <c r="IH133" s="510"/>
      <c r="II133" s="510"/>
      <c r="IJ133" s="510"/>
      <c r="IK133" s="510"/>
      <c r="IL133" s="510"/>
      <c r="IM133" s="510"/>
      <c r="IN133" s="510"/>
      <c r="IO133" s="510"/>
      <c r="IP133" s="510"/>
      <c r="IQ133" s="510"/>
      <c r="IR133" s="510"/>
      <c r="IS133" s="510"/>
      <c r="IT133" s="510"/>
      <c r="IU133" s="510"/>
      <c r="IV133" s="510"/>
    </row>
    <row r="134" spans="5:256" s="511" customFormat="1" ht="15.75">
      <c r="E134" s="522"/>
      <c r="IA134" s="2"/>
      <c r="IB134" s="2"/>
      <c r="IC134" s="510"/>
      <c r="ID134" s="510"/>
      <c r="IE134" s="510"/>
      <c r="IF134" s="510"/>
      <c r="IG134" s="510"/>
      <c r="IH134" s="510"/>
      <c r="II134" s="510"/>
      <c r="IJ134" s="510"/>
      <c r="IK134" s="510"/>
      <c r="IL134" s="510"/>
      <c r="IM134" s="510"/>
      <c r="IN134" s="510"/>
      <c r="IO134" s="510"/>
      <c r="IP134" s="510"/>
      <c r="IQ134" s="510"/>
      <c r="IR134" s="510"/>
      <c r="IS134" s="510"/>
      <c r="IT134" s="510"/>
      <c r="IU134" s="510"/>
      <c r="IV134" s="510"/>
    </row>
    <row r="135" spans="5:256" s="511" customFormat="1" ht="15.75">
      <c r="E135" s="522"/>
      <c r="IA135" s="2"/>
      <c r="IB135" s="2"/>
      <c r="IC135" s="510"/>
      <c r="ID135" s="510"/>
      <c r="IE135" s="510"/>
      <c r="IF135" s="510"/>
      <c r="IG135" s="510"/>
      <c r="IH135" s="510"/>
      <c r="II135" s="510"/>
      <c r="IJ135" s="510"/>
      <c r="IK135" s="510"/>
      <c r="IL135" s="510"/>
      <c r="IM135" s="510"/>
      <c r="IN135" s="510"/>
      <c r="IO135" s="510"/>
      <c r="IP135" s="510"/>
      <c r="IQ135" s="510"/>
      <c r="IR135" s="510"/>
      <c r="IS135" s="510"/>
      <c r="IT135" s="510"/>
      <c r="IU135" s="510"/>
      <c r="IV135" s="510"/>
    </row>
    <row r="136" spans="5:256" s="511" customFormat="1" ht="15.75">
      <c r="E136" s="522"/>
      <c r="IA136" s="2"/>
      <c r="IB136" s="2"/>
      <c r="IC136" s="510"/>
      <c r="ID136" s="510"/>
      <c r="IE136" s="510"/>
      <c r="IF136" s="510"/>
      <c r="IG136" s="510"/>
      <c r="IH136" s="510"/>
      <c r="II136" s="510"/>
      <c r="IJ136" s="510"/>
      <c r="IK136" s="510"/>
      <c r="IL136" s="510"/>
      <c r="IM136" s="510"/>
      <c r="IN136" s="510"/>
      <c r="IO136" s="510"/>
      <c r="IP136" s="510"/>
      <c r="IQ136" s="510"/>
      <c r="IR136" s="510"/>
      <c r="IS136" s="510"/>
      <c r="IT136" s="510"/>
      <c r="IU136" s="510"/>
      <c r="IV136" s="510"/>
    </row>
    <row r="137" spans="5:256" s="511" customFormat="1" ht="15.75">
      <c r="E137" s="522"/>
      <c r="IA137" s="2"/>
      <c r="IB137" s="2"/>
      <c r="IC137" s="510"/>
      <c r="ID137" s="510"/>
      <c r="IE137" s="510"/>
      <c r="IF137" s="510"/>
      <c r="IG137" s="510"/>
      <c r="IH137" s="510"/>
      <c r="II137" s="510"/>
      <c r="IJ137" s="510"/>
      <c r="IK137" s="510"/>
      <c r="IL137" s="510"/>
      <c r="IM137" s="510"/>
      <c r="IN137" s="510"/>
      <c r="IO137" s="510"/>
      <c r="IP137" s="510"/>
      <c r="IQ137" s="510"/>
      <c r="IR137" s="510"/>
      <c r="IS137" s="510"/>
      <c r="IT137" s="510"/>
      <c r="IU137" s="510"/>
      <c r="IV137" s="510"/>
    </row>
    <row r="138" spans="5:256" s="511" customFormat="1" ht="15.75">
      <c r="E138" s="522"/>
      <c r="IA138" s="2"/>
      <c r="IB138" s="2"/>
      <c r="IC138" s="510"/>
      <c r="ID138" s="510"/>
      <c r="IE138" s="510"/>
      <c r="IF138" s="510"/>
      <c r="IG138" s="510"/>
      <c r="IH138" s="510"/>
      <c r="II138" s="510"/>
      <c r="IJ138" s="510"/>
      <c r="IK138" s="510"/>
      <c r="IL138" s="510"/>
      <c r="IM138" s="510"/>
      <c r="IN138" s="510"/>
      <c r="IO138" s="510"/>
      <c r="IP138" s="510"/>
      <c r="IQ138" s="510"/>
      <c r="IR138" s="510"/>
      <c r="IS138" s="510"/>
      <c r="IT138" s="510"/>
      <c r="IU138" s="510"/>
      <c r="IV138" s="510"/>
    </row>
    <row r="139" spans="5:256" s="511" customFormat="1" ht="15.75">
      <c r="E139" s="522"/>
      <c r="IA139" s="2"/>
      <c r="IB139" s="2"/>
      <c r="IC139" s="510"/>
      <c r="ID139" s="510"/>
      <c r="IE139" s="510"/>
      <c r="IF139" s="510"/>
      <c r="IG139" s="510"/>
      <c r="IH139" s="510"/>
      <c r="II139" s="510"/>
      <c r="IJ139" s="510"/>
      <c r="IK139" s="510"/>
      <c r="IL139" s="510"/>
      <c r="IM139" s="510"/>
      <c r="IN139" s="510"/>
      <c r="IO139" s="510"/>
      <c r="IP139" s="510"/>
      <c r="IQ139" s="510"/>
      <c r="IR139" s="510"/>
      <c r="IS139" s="510"/>
      <c r="IT139" s="510"/>
      <c r="IU139" s="510"/>
      <c r="IV139" s="510"/>
    </row>
    <row r="140" spans="5:256" s="511" customFormat="1" ht="15.75">
      <c r="E140" s="522"/>
      <c r="IA140" s="2"/>
      <c r="IB140" s="2"/>
      <c r="IC140" s="510"/>
      <c r="ID140" s="510"/>
      <c r="IE140" s="510"/>
      <c r="IF140" s="510"/>
      <c r="IG140" s="510"/>
      <c r="IH140" s="510"/>
      <c r="II140" s="510"/>
      <c r="IJ140" s="510"/>
      <c r="IK140" s="510"/>
      <c r="IL140" s="510"/>
      <c r="IM140" s="510"/>
      <c r="IN140" s="510"/>
      <c r="IO140" s="510"/>
      <c r="IP140" s="510"/>
      <c r="IQ140" s="510"/>
      <c r="IR140" s="510"/>
      <c r="IS140" s="510"/>
      <c r="IT140" s="510"/>
      <c r="IU140" s="510"/>
      <c r="IV140" s="510"/>
    </row>
    <row r="141" spans="5:256" s="511" customFormat="1" ht="15.75">
      <c r="E141" s="522"/>
      <c r="IA141" s="2"/>
      <c r="IB141" s="2"/>
      <c r="IC141" s="510"/>
      <c r="ID141" s="510"/>
      <c r="IE141" s="510"/>
      <c r="IF141" s="510"/>
      <c r="IG141" s="510"/>
      <c r="IH141" s="510"/>
      <c r="II141" s="510"/>
      <c r="IJ141" s="510"/>
      <c r="IK141" s="510"/>
      <c r="IL141" s="510"/>
      <c r="IM141" s="510"/>
      <c r="IN141" s="510"/>
      <c r="IO141" s="510"/>
      <c r="IP141" s="510"/>
      <c r="IQ141" s="510"/>
      <c r="IR141" s="510"/>
      <c r="IS141" s="510"/>
      <c r="IT141" s="510"/>
      <c r="IU141" s="510"/>
      <c r="IV141" s="510"/>
    </row>
    <row r="142" spans="5:256" s="511" customFormat="1" ht="15.75">
      <c r="E142" s="522"/>
      <c r="IA142" s="2"/>
      <c r="IB142" s="2"/>
      <c r="IC142" s="510"/>
      <c r="ID142" s="510"/>
      <c r="IE142" s="510"/>
      <c r="IF142" s="510"/>
      <c r="IG142" s="510"/>
      <c r="IH142" s="510"/>
      <c r="II142" s="510"/>
      <c r="IJ142" s="510"/>
      <c r="IK142" s="510"/>
      <c r="IL142" s="510"/>
      <c r="IM142" s="510"/>
      <c r="IN142" s="510"/>
      <c r="IO142" s="510"/>
      <c r="IP142" s="510"/>
      <c r="IQ142" s="510"/>
      <c r="IR142" s="510"/>
      <c r="IS142" s="510"/>
      <c r="IT142" s="510"/>
      <c r="IU142" s="510"/>
      <c r="IV142" s="510"/>
    </row>
    <row r="143" spans="5:256" s="511" customFormat="1" ht="15.75">
      <c r="E143" s="522"/>
      <c r="IA143" s="2"/>
      <c r="IB143" s="2"/>
      <c r="IC143" s="510"/>
      <c r="ID143" s="510"/>
      <c r="IE143" s="510"/>
      <c r="IF143" s="510"/>
      <c r="IG143" s="510"/>
      <c r="IH143" s="510"/>
      <c r="II143" s="510"/>
      <c r="IJ143" s="510"/>
      <c r="IK143" s="510"/>
      <c r="IL143" s="510"/>
      <c r="IM143" s="510"/>
      <c r="IN143" s="510"/>
      <c r="IO143" s="510"/>
      <c r="IP143" s="510"/>
      <c r="IQ143" s="510"/>
      <c r="IR143" s="510"/>
      <c r="IS143" s="510"/>
      <c r="IT143" s="510"/>
      <c r="IU143" s="510"/>
      <c r="IV143" s="510"/>
    </row>
    <row r="144" spans="5:256" s="511" customFormat="1" ht="15.75">
      <c r="E144" s="522"/>
      <c r="IA144" s="2"/>
      <c r="IB144" s="2"/>
      <c r="IC144" s="510"/>
      <c r="ID144" s="510"/>
      <c r="IE144" s="510"/>
      <c r="IF144" s="510"/>
      <c r="IG144" s="510"/>
      <c r="IH144" s="510"/>
      <c r="II144" s="510"/>
      <c r="IJ144" s="510"/>
      <c r="IK144" s="510"/>
      <c r="IL144" s="510"/>
      <c r="IM144" s="510"/>
      <c r="IN144" s="510"/>
      <c r="IO144" s="510"/>
      <c r="IP144" s="510"/>
      <c r="IQ144" s="510"/>
      <c r="IR144" s="510"/>
      <c r="IS144" s="510"/>
      <c r="IT144" s="510"/>
      <c r="IU144" s="510"/>
      <c r="IV144" s="510"/>
    </row>
    <row r="145" spans="5:256" s="511" customFormat="1" ht="15.75">
      <c r="E145" s="522"/>
      <c r="IA145" s="2"/>
      <c r="IB145" s="2"/>
      <c r="IC145" s="510"/>
      <c r="ID145" s="510"/>
      <c r="IE145" s="510"/>
      <c r="IF145" s="510"/>
      <c r="IG145" s="510"/>
      <c r="IH145" s="510"/>
      <c r="II145" s="510"/>
      <c r="IJ145" s="510"/>
      <c r="IK145" s="510"/>
      <c r="IL145" s="510"/>
      <c r="IM145" s="510"/>
      <c r="IN145" s="510"/>
      <c r="IO145" s="510"/>
      <c r="IP145" s="510"/>
      <c r="IQ145" s="510"/>
      <c r="IR145" s="510"/>
      <c r="IS145" s="510"/>
      <c r="IT145" s="510"/>
      <c r="IU145" s="510"/>
      <c r="IV145" s="510"/>
    </row>
  </sheetData>
  <sheetProtection selectLockedCells="1" selectUnlockedCells="1"/>
  <mergeCells count="22">
    <mergeCell ref="E3:E6"/>
    <mergeCell ref="F3:F6"/>
    <mergeCell ref="L5:L6"/>
    <mergeCell ref="M5:M6"/>
    <mergeCell ref="P4:P6"/>
    <mergeCell ref="I5:I6"/>
    <mergeCell ref="S5:S6"/>
    <mergeCell ref="H4:H6"/>
    <mergeCell ref="N5:N6"/>
    <mergeCell ref="O5:O6"/>
    <mergeCell ref="J5:J6"/>
    <mergeCell ref="K5:K6"/>
    <mergeCell ref="A1:S1"/>
    <mergeCell ref="A2:D2"/>
    <mergeCell ref="A3:A6"/>
    <mergeCell ref="B3:B6"/>
    <mergeCell ref="C3:C6"/>
    <mergeCell ref="D3:D6"/>
    <mergeCell ref="Q5:Q6"/>
    <mergeCell ref="R5:R6"/>
    <mergeCell ref="G3:G6"/>
    <mergeCell ref="H3:S3"/>
  </mergeCells>
  <printOptions horizontalCentered="1"/>
  <pageMargins left="0.5902777777777778" right="0.5902777777777778" top="1.0090277777777779" bottom="0.7569444444444444" header="0.5902777777777778" footer="0.5902777777777778"/>
  <pageSetup horizontalDpi="300" verticalDpi="300" orientation="landscape" paperSize="9" scale="51" r:id="rId1"/>
  <headerFooter alignWithMargins="0">
    <oddHeader>&amp;R&amp;"Times New Roman,Normalny"&amp;16Załącznik Nr 17 do sprawozdania Burmistrza Barlinka z wykonania budżetu Gminy Barlinek za 2014 rok</oddHeader>
    <oddFooter>&amp;C&amp;"Times New Roman,Normalny"&amp;12Strona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U33"/>
  <sheetViews>
    <sheetView showGridLines="0" defaultGridColor="0" view="pageLayout" zoomScaleSheetLayoutView="80" colorId="15" workbookViewId="0" topLeftCell="A1">
      <selection activeCell="E17" sqref="E17"/>
    </sheetView>
  </sheetViews>
  <sheetFormatPr defaultColWidth="11.625" defaultRowHeight="12.75"/>
  <cols>
    <col min="1" max="1" width="6.75390625" style="523" customWidth="1"/>
    <col min="2" max="2" width="10.875" style="524" customWidth="1"/>
    <col min="3" max="3" width="7.25390625" style="524" customWidth="1"/>
    <col min="4" max="4" width="56.00390625" style="525" customWidth="1"/>
    <col min="5" max="5" width="10.25390625" style="525" customWidth="1"/>
    <col min="6" max="7" width="16.75390625" style="525" customWidth="1"/>
    <col min="8" max="253" width="11.625" style="526" customWidth="1"/>
    <col min="254" max="16384" width="11.625" style="527" customWidth="1"/>
  </cols>
  <sheetData>
    <row r="1" spans="1:9" ht="25.5">
      <c r="A1" s="1297" t="s">
        <v>419</v>
      </c>
      <c r="B1" s="1297"/>
      <c r="C1" s="1297"/>
      <c r="D1" s="1297"/>
      <c r="E1" s="1297"/>
      <c r="F1" s="1297"/>
      <c r="G1" s="1297"/>
      <c r="H1" s="527"/>
      <c r="I1" s="527"/>
    </row>
    <row r="2" spans="1:9" ht="23.25" customHeight="1">
      <c r="A2" s="528"/>
      <c r="B2" s="528"/>
      <c r="C2" s="528"/>
      <c r="D2" s="528"/>
      <c r="E2" s="528"/>
      <c r="F2" s="528"/>
      <c r="G2" s="528"/>
      <c r="H2" s="527"/>
      <c r="I2" s="527"/>
    </row>
    <row r="3" spans="1:7" ht="18.75" customHeight="1">
      <c r="A3" s="1298" t="s">
        <v>749</v>
      </c>
      <c r="B3" s="1298"/>
      <c r="C3" s="1298"/>
      <c r="D3" s="1298"/>
      <c r="E3" s="1298"/>
      <c r="F3" s="1298"/>
      <c r="G3" s="1298"/>
    </row>
    <row r="4" spans="1:255" s="531" customFormat="1" ht="39.75" customHeight="1">
      <c r="A4" s="529" t="s">
        <v>6</v>
      </c>
      <c r="B4" s="249" t="s">
        <v>7</v>
      </c>
      <c r="C4" s="249" t="s">
        <v>8</v>
      </c>
      <c r="D4" s="530" t="s">
        <v>420</v>
      </c>
      <c r="E4" s="530" t="s">
        <v>10</v>
      </c>
      <c r="F4" s="530" t="s">
        <v>1</v>
      </c>
      <c r="G4" s="530" t="s">
        <v>388</v>
      </c>
      <c r="IT4" s="510"/>
      <c r="IU4" s="510"/>
    </row>
    <row r="5" spans="1:8" s="248" customFormat="1" ht="16.5">
      <c r="A5" s="34" t="s">
        <v>421</v>
      </c>
      <c r="B5" s="532"/>
      <c r="C5" s="532"/>
      <c r="D5" s="533" t="s">
        <v>387</v>
      </c>
      <c r="E5" s="178">
        <f>G5/F5*100</f>
        <v>100</v>
      </c>
      <c r="F5" s="534">
        <f>F6+F9+F12</f>
        <v>1980629</v>
      </c>
      <c r="G5" s="534">
        <f>G6+G9+G12</f>
        <v>1980629</v>
      </c>
      <c r="H5" s="535"/>
    </row>
    <row r="6" spans="1:8" s="248" customFormat="1" ht="16.5">
      <c r="A6" s="40"/>
      <c r="B6" s="536">
        <v>92109</v>
      </c>
      <c r="C6" s="537"/>
      <c r="D6" s="538" t="s">
        <v>204</v>
      </c>
      <c r="E6" s="539">
        <f>G6/F6*100</f>
        <v>100</v>
      </c>
      <c r="F6" s="540">
        <f>F7</f>
        <v>1369601</v>
      </c>
      <c r="G6" s="540">
        <f>G7</f>
        <v>1369601</v>
      </c>
      <c r="H6" s="535"/>
    </row>
    <row r="7" spans="1:7" s="248" customFormat="1" ht="39.75" customHeight="1">
      <c r="A7" s="40"/>
      <c r="B7" s="537"/>
      <c r="C7" s="541">
        <v>2480</v>
      </c>
      <c r="D7" s="184" t="s">
        <v>375</v>
      </c>
      <c r="E7" s="542">
        <f>G7/F7*100</f>
        <v>100</v>
      </c>
      <c r="F7" s="47">
        <v>1369601</v>
      </c>
      <c r="G7" s="47">
        <v>1369601</v>
      </c>
    </row>
    <row r="8" spans="1:7" s="248" customFormat="1" ht="25.5" customHeight="1">
      <c r="A8" s="40"/>
      <c r="B8" s="537"/>
      <c r="C8" s="541"/>
      <c r="D8" s="184" t="s">
        <v>422</v>
      </c>
      <c r="E8" s="542">
        <f>G8/F8*100</f>
        <v>100</v>
      </c>
      <c r="F8" s="47">
        <v>1369601</v>
      </c>
      <c r="G8" s="47">
        <v>1369601</v>
      </c>
    </row>
    <row r="9" spans="1:7" s="248" customFormat="1" ht="19.5" customHeight="1">
      <c r="A9" s="40"/>
      <c r="B9" s="741">
        <v>92116</v>
      </c>
      <c r="C9" s="541"/>
      <c r="D9" s="740" t="s">
        <v>376</v>
      </c>
      <c r="E9" s="742">
        <f aca="true" t="shared" si="0" ref="E9:E14">G9/F9*100</f>
        <v>100</v>
      </c>
      <c r="F9" s="72">
        <v>381130</v>
      </c>
      <c r="G9" s="72">
        <f>SUM(G10)</f>
        <v>381130</v>
      </c>
    </row>
    <row r="10" spans="1:7" s="248" customFormat="1" ht="39.75" customHeight="1">
      <c r="A10" s="40"/>
      <c r="B10" s="739"/>
      <c r="C10" s="541">
        <v>2480</v>
      </c>
      <c r="D10" s="184" t="s">
        <v>375</v>
      </c>
      <c r="E10" s="542">
        <f t="shared" si="0"/>
        <v>100</v>
      </c>
      <c r="F10" s="47">
        <v>381130</v>
      </c>
      <c r="G10" s="47">
        <v>381130</v>
      </c>
    </row>
    <row r="11" spans="1:7" s="248" customFormat="1" ht="25.5" customHeight="1">
      <c r="A11" s="40"/>
      <c r="B11" s="739"/>
      <c r="C11" s="541"/>
      <c r="D11" s="184" t="s">
        <v>422</v>
      </c>
      <c r="E11" s="542">
        <f t="shared" si="0"/>
        <v>10.004460420329021</v>
      </c>
      <c r="F11" s="47">
        <v>381130</v>
      </c>
      <c r="G11" s="47">
        <v>38130</v>
      </c>
    </row>
    <row r="12" spans="1:7" s="248" customFormat="1" ht="19.5" customHeight="1">
      <c r="A12" s="40"/>
      <c r="B12" s="748">
        <v>92118</v>
      </c>
      <c r="C12" s="541"/>
      <c r="D12" s="740" t="s">
        <v>640</v>
      </c>
      <c r="E12" s="742">
        <f t="shared" si="0"/>
        <v>100</v>
      </c>
      <c r="F12" s="72">
        <v>229898</v>
      </c>
      <c r="G12" s="72">
        <f>SUM(G13)</f>
        <v>229898</v>
      </c>
    </row>
    <row r="13" spans="1:7" s="248" customFormat="1" ht="39.75" customHeight="1">
      <c r="A13" s="40"/>
      <c r="B13" s="739"/>
      <c r="C13" s="541">
        <v>2480</v>
      </c>
      <c r="D13" s="184" t="s">
        <v>375</v>
      </c>
      <c r="E13" s="542">
        <f t="shared" si="0"/>
        <v>100</v>
      </c>
      <c r="F13" s="86">
        <v>229898</v>
      </c>
      <c r="G13" s="47">
        <v>229898</v>
      </c>
    </row>
    <row r="14" spans="1:7" s="248" customFormat="1" ht="25.5" customHeight="1" thickBot="1">
      <c r="A14" s="1062"/>
      <c r="B14" s="1093"/>
      <c r="C14" s="1094"/>
      <c r="D14" s="1095" t="s">
        <v>422</v>
      </c>
      <c r="E14" s="1096">
        <f t="shared" si="0"/>
        <v>100</v>
      </c>
      <c r="F14" s="1097">
        <v>229898</v>
      </c>
      <c r="G14" s="1049">
        <v>229898</v>
      </c>
    </row>
    <row r="15" spans="1:255" s="543" customFormat="1" ht="27.75" customHeight="1" thickBot="1">
      <c r="A15" s="1299" t="s">
        <v>228</v>
      </c>
      <c r="B15" s="1300"/>
      <c r="C15" s="1300"/>
      <c r="D15" s="1300"/>
      <c r="E15" s="1075">
        <f>G15/F15*100</f>
        <v>100</v>
      </c>
      <c r="F15" s="1076">
        <f>SUM(F6+F9+F12)</f>
        <v>1980629</v>
      </c>
      <c r="G15" s="1077">
        <f>G6+G9+G12</f>
        <v>1980629</v>
      </c>
      <c r="IT15" s="248"/>
      <c r="IU15" s="248"/>
    </row>
    <row r="16" spans="1:255" s="547" customFormat="1" ht="16.5" customHeight="1">
      <c r="A16" s="544"/>
      <c r="B16" s="544"/>
      <c r="C16" s="544"/>
      <c r="D16" s="544"/>
      <c r="E16" s="545"/>
      <c r="F16" s="546" t="s">
        <v>693</v>
      </c>
      <c r="G16" s="546"/>
      <c r="IT16" s="548"/>
      <c r="IU16" s="548"/>
    </row>
    <row r="17" spans="1:255" s="547" customFormat="1" ht="16.5" customHeight="1">
      <c r="A17" s="544"/>
      <c r="B17" s="544"/>
      <c r="C17" s="544"/>
      <c r="D17" s="544"/>
      <c r="E17" s="545"/>
      <c r="F17" s="546"/>
      <c r="G17" s="546"/>
      <c r="IT17" s="548"/>
      <c r="IU17" s="548"/>
    </row>
    <row r="18" spans="1:255" s="547" customFormat="1" ht="16.5" customHeight="1">
      <c r="A18" s="544"/>
      <c r="B18" s="544"/>
      <c r="C18" s="544"/>
      <c r="D18" s="544"/>
      <c r="E18" s="545"/>
      <c r="F18" s="546"/>
      <c r="G18" s="546"/>
      <c r="IT18" s="548"/>
      <c r="IU18" s="548"/>
    </row>
    <row r="19" spans="1:7" ht="18.75" customHeight="1">
      <c r="A19" s="1301" t="s">
        <v>748</v>
      </c>
      <c r="B19" s="1301"/>
      <c r="C19" s="1301"/>
      <c r="D19" s="1301"/>
      <c r="E19" s="1301"/>
      <c r="F19" s="1301"/>
      <c r="G19" s="1301"/>
    </row>
    <row r="20" spans="1:7" ht="16.5">
      <c r="A20" s="529" t="s">
        <v>6</v>
      </c>
      <c r="B20" s="249" t="s">
        <v>7</v>
      </c>
      <c r="C20" s="249" t="s">
        <v>8</v>
      </c>
      <c r="D20" s="530" t="s">
        <v>420</v>
      </c>
      <c r="E20" s="530" t="s">
        <v>10</v>
      </c>
      <c r="F20" s="530" t="s">
        <v>215</v>
      </c>
      <c r="G20" s="530" t="s">
        <v>388</v>
      </c>
    </row>
    <row r="21" spans="1:7" s="248" customFormat="1" ht="16.5">
      <c r="A21" s="549" t="s">
        <v>139</v>
      </c>
      <c r="B21" s="214"/>
      <c r="C21" s="214"/>
      <c r="D21" s="550" t="s">
        <v>220</v>
      </c>
      <c r="E21" s="178">
        <f aca="true" t="shared" si="1" ref="E21:E33">G21/F21*100</f>
        <v>95.26999105226236</v>
      </c>
      <c r="F21" s="36">
        <f>F22+F26+F29</f>
        <v>2380490</v>
      </c>
      <c r="G21" s="36">
        <f>SUM(G33)</f>
        <v>2267892.61</v>
      </c>
    </row>
    <row r="22" spans="1:7" s="248" customFormat="1" ht="16.5">
      <c r="A22" s="551"/>
      <c r="B22" s="552">
        <v>80104</v>
      </c>
      <c r="C22" s="552"/>
      <c r="D22" s="553" t="s">
        <v>141</v>
      </c>
      <c r="E22" s="179">
        <f t="shared" si="1"/>
        <v>98.0013286163522</v>
      </c>
      <c r="F22" s="39">
        <f>F23</f>
        <v>636000</v>
      </c>
      <c r="G22" s="39">
        <f>G23</f>
        <v>623288.45</v>
      </c>
    </row>
    <row r="23" spans="1:7" s="248" customFormat="1" ht="44.25" customHeight="1">
      <c r="A23" s="551"/>
      <c r="B23" s="554"/>
      <c r="C23" s="554">
        <v>2540</v>
      </c>
      <c r="D23" s="555" t="s">
        <v>423</v>
      </c>
      <c r="E23" s="180">
        <f t="shared" si="1"/>
        <v>98.0013286163522</v>
      </c>
      <c r="F23" s="42">
        <f>SUM(F24:F25)</f>
        <v>636000</v>
      </c>
      <c r="G23" s="42">
        <f>SUM(G24:G25)</f>
        <v>623288.45</v>
      </c>
    </row>
    <row r="24" spans="1:7" s="248" customFormat="1" ht="21.75" customHeight="1">
      <c r="A24" s="551"/>
      <c r="B24" s="552"/>
      <c r="C24" s="554"/>
      <c r="D24" s="555" t="s">
        <v>424</v>
      </c>
      <c r="E24" s="180">
        <f t="shared" si="1"/>
        <v>99.3625703125</v>
      </c>
      <c r="F24" s="42">
        <v>128000</v>
      </c>
      <c r="G24" s="42">
        <v>127184.09</v>
      </c>
    </row>
    <row r="25" spans="1:7" s="248" customFormat="1" ht="39.75" customHeight="1">
      <c r="A25" s="551"/>
      <c r="B25" s="552"/>
      <c r="C25" s="554"/>
      <c r="D25" s="555" t="s">
        <v>655</v>
      </c>
      <c r="E25" s="180">
        <f t="shared" si="1"/>
        <v>97.65833858267716</v>
      </c>
      <c r="F25" s="42">
        <v>508000</v>
      </c>
      <c r="G25" s="42">
        <v>496104.36</v>
      </c>
    </row>
    <row r="26" spans="1:7" s="248" customFormat="1" ht="16.5">
      <c r="A26" s="551"/>
      <c r="B26" s="552">
        <v>80105</v>
      </c>
      <c r="C26" s="554"/>
      <c r="D26" s="188" t="s">
        <v>345</v>
      </c>
      <c r="E26" s="179">
        <f t="shared" si="1"/>
        <v>93.937635969</v>
      </c>
      <c r="F26" s="42">
        <v>1598710</v>
      </c>
      <c r="G26" s="39">
        <f>G27</f>
        <v>1501790.38</v>
      </c>
    </row>
    <row r="27" spans="1:7" s="248" customFormat="1" ht="48.75" customHeight="1">
      <c r="A27" s="551"/>
      <c r="B27" s="552"/>
      <c r="C27" s="554">
        <v>2540</v>
      </c>
      <c r="D27" s="555" t="s">
        <v>423</v>
      </c>
      <c r="E27" s="180">
        <f t="shared" si="1"/>
        <v>93.937635969</v>
      </c>
      <c r="F27" s="42">
        <v>1598710</v>
      </c>
      <c r="G27" s="42">
        <v>1501790.38</v>
      </c>
    </row>
    <row r="28" spans="1:7" s="248" customFormat="1" ht="24" customHeight="1">
      <c r="A28" s="551"/>
      <c r="B28" s="552"/>
      <c r="C28" s="554"/>
      <c r="D28" s="555" t="s">
        <v>425</v>
      </c>
      <c r="E28" s="180">
        <f t="shared" si="1"/>
        <v>93.937635969</v>
      </c>
      <c r="F28" s="42">
        <v>1598710</v>
      </c>
      <c r="G28" s="42">
        <v>1501790.38</v>
      </c>
    </row>
    <row r="29" spans="1:7" s="248" customFormat="1" ht="16.5">
      <c r="A29" s="551"/>
      <c r="B29" s="552">
        <v>80106</v>
      </c>
      <c r="C29" s="554"/>
      <c r="D29" s="45" t="s">
        <v>149</v>
      </c>
      <c r="E29" s="179">
        <f t="shared" si="1"/>
        <v>97.96527644395665</v>
      </c>
      <c r="F29" s="39">
        <f>F30</f>
        <v>145780</v>
      </c>
      <c r="G29" s="39">
        <f>G30</f>
        <v>142813.78</v>
      </c>
    </row>
    <row r="30" spans="1:7" s="248" customFormat="1" ht="44.25" customHeight="1">
      <c r="A30" s="551"/>
      <c r="B30" s="552"/>
      <c r="C30" s="554">
        <v>2540</v>
      </c>
      <c r="D30" s="555" t="s">
        <v>423</v>
      </c>
      <c r="E30" s="180">
        <f t="shared" si="1"/>
        <v>97.96527644395665</v>
      </c>
      <c r="F30" s="42">
        <f>SUM(F31:F32)</f>
        <v>145780</v>
      </c>
      <c r="G30" s="42">
        <f>SUM(G31:G32)</f>
        <v>142813.78</v>
      </c>
    </row>
    <row r="31" spans="1:7" s="248" customFormat="1" ht="19.5" customHeight="1">
      <c r="A31" s="551"/>
      <c r="B31" s="552"/>
      <c r="C31" s="554"/>
      <c r="D31" s="555" t="s">
        <v>426</v>
      </c>
      <c r="E31" s="180">
        <f t="shared" si="1"/>
        <v>98.46276978417266</v>
      </c>
      <c r="F31" s="42">
        <v>55600</v>
      </c>
      <c r="G31" s="42">
        <v>54745.3</v>
      </c>
    </row>
    <row r="32" spans="1:7" s="248" customFormat="1" ht="21.75" customHeight="1" thickBot="1">
      <c r="A32" s="1089"/>
      <c r="B32" s="1090"/>
      <c r="C32" s="1091"/>
      <c r="D32" s="1092" t="s">
        <v>427</v>
      </c>
      <c r="E32" s="1073">
        <f t="shared" si="1"/>
        <v>97.6585495675316</v>
      </c>
      <c r="F32" s="1048">
        <v>90180</v>
      </c>
      <c r="G32" s="1048">
        <v>88068.48</v>
      </c>
    </row>
    <row r="33" spans="1:7" s="248" customFormat="1" ht="27.75" customHeight="1" thickBot="1">
      <c r="A33" s="1302" t="s">
        <v>228</v>
      </c>
      <c r="B33" s="1303"/>
      <c r="C33" s="1303"/>
      <c r="D33" s="1303"/>
      <c r="E33" s="1075">
        <f t="shared" si="1"/>
        <v>95.26999105226236</v>
      </c>
      <c r="F33" s="1076">
        <f>SUM(F22+F26+F29)</f>
        <v>2380490</v>
      </c>
      <c r="G33" s="1077">
        <f>SUM(G22+G26+G29)</f>
        <v>2267892.61</v>
      </c>
    </row>
  </sheetData>
  <sheetProtection selectLockedCells="1" selectUnlockedCells="1"/>
  <mergeCells count="5">
    <mergeCell ref="A1:G1"/>
    <mergeCell ref="A3:G3"/>
    <mergeCell ref="A15:D15"/>
    <mergeCell ref="A19:G19"/>
    <mergeCell ref="A33:D33"/>
  </mergeCells>
  <printOptions horizontalCentered="1"/>
  <pageMargins left="0.5902777777777778" right="0.5902777777777778" top="1.0090277777777779" bottom="0.7569444444444444" header="0.5902777777777778" footer="0.5902777777777778"/>
  <pageSetup horizontalDpi="300" verticalDpi="300" orientation="portrait" paperSize="9" scale="73" r:id="rId1"/>
  <headerFooter alignWithMargins="0">
    <oddHeader>&amp;R&amp;"Times New Roman,Normalny"&amp;12Załącznik Nr 18 do sprawozdania Burmistrza Barlinka z wykonania budżetu Gminy Barlinek za 2014 rok</oddHeader>
    <oddFooter>&amp;C&amp;"Times New Roman,Normalny"&amp;12Strona &amp;P z &amp;N</oddFooter>
  </headerFooter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V57"/>
  <sheetViews>
    <sheetView showGridLines="0" defaultGridColor="0" view="pageLayout" zoomScaleSheetLayoutView="80" colorId="15" workbookViewId="0" topLeftCell="A43">
      <selection activeCell="D60" sqref="D60"/>
    </sheetView>
  </sheetViews>
  <sheetFormatPr defaultColWidth="4.25390625" defaultRowHeight="12.75"/>
  <cols>
    <col min="1" max="1" width="6.75390625" style="245" customWidth="1"/>
    <col min="2" max="2" width="10.125" style="247" customWidth="1"/>
    <col min="3" max="3" width="7.25390625" style="247" customWidth="1"/>
    <col min="4" max="4" width="83.875" style="556" customWidth="1"/>
    <col min="5" max="6" width="15.375" style="556" customWidth="1"/>
    <col min="7" max="7" width="8.75390625" style="556" customWidth="1"/>
    <col min="8" max="255" width="11.625" style="246" customWidth="1"/>
  </cols>
  <sheetData>
    <row r="1" spans="1:7" ht="39.75" customHeight="1">
      <c r="A1" s="1304" t="s">
        <v>428</v>
      </c>
      <c r="B1" s="1304"/>
      <c r="C1" s="1304"/>
      <c r="D1" s="1304"/>
      <c r="E1" s="1304"/>
      <c r="F1" s="1304"/>
      <c r="G1" s="1304"/>
    </row>
    <row r="2" spans="1:7" ht="18.75" customHeight="1">
      <c r="A2" s="1298" t="s">
        <v>429</v>
      </c>
      <c r="B2" s="1298"/>
      <c r="C2" s="1298"/>
      <c r="D2" s="1298"/>
      <c r="E2" s="1298"/>
      <c r="F2" s="1298"/>
      <c r="G2" s="1298"/>
    </row>
    <row r="3" spans="1:253" s="558" customFormat="1" ht="39.75" customHeight="1">
      <c r="A3" s="529" t="s">
        <v>6</v>
      </c>
      <c r="B3" s="249" t="s">
        <v>7</v>
      </c>
      <c r="C3" s="249" t="s">
        <v>8</v>
      </c>
      <c r="D3" s="530" t="s">
        <v>420</v>
      </c>
      <c r="E3" s="557" t="s">
        <v>215</v>
      </c>
      <c r="F3" s="557" t="s">
        <v>388</v>
      </c>
      <c r="G3" s="530" t="s">
        <v>10</v>
      </c>
      <c r="IR3" s="102"/>
      <c r="IS3" s="102"/>
    </row>
    <row r="4" spans="1:253" s="561" customFormat="1" ht="15.75" customHeight="1">
      <c r="A4" s="549" t="s">
        <v>68</v>
      </c>
      <c r="B4" s="559"/>
      <c r="C4" s="559"/>
      <c r="D4" s="550" t="s">
        <v>69</v>
      </c>
      <c r="E4" s="215">
        <f>E5+E8</f>
        <v>15750</v>
      </c>
      <c r="F4" s="215">
        <f>F5+F8</f>
        <v>15750</v>
      </c>
      <c r="G4" s="560">
        <f>F4/E4*100</f>
        <v>100</v>
      </c>
      <c r="IR4" s="248"/>
      <c r="IS4" s="248"/>
    </row>
    <row r="5" spans="1:253" s="561" customFormat="1" ht="15" customHeight="1">
      <c r="A5" s="551"/>
      <c r="B5" s="552">
        <v>75412</v>
      </c>
      <c r="C5" s="554"/>
      <c r="D5" s="553" t="s">
        <v>71</v>
      </c>
      <c r="E5" s="562">
        <f>E6</f>
        <v>12000</v>
      </c>
      <c r="F5" s="562">
        <f>F6</f>
        <v>12000</v>
      </c>
      <c r="G5" s="563">
        <f>F5/E5*100</f>
        <v>100</v>
      </c>
      <c r="IR5" s="248"/>
      <c r="IS5" s="248"/>
    </row>
    <row r="6" spans="1:253" s="561" customFormat="1" ht="33">
      <c r="A6" s="551"/>
      <c r="B6" s="552"/>
      <c r="C6" s="554">
        <v>2820</v>
      </c>
      <c r="D6" s="564" t="s">
        <v>430</v>
      </c>
      <c r="E6" s="226">
        <v>12000</v>
      </c>
      <c r="F6" s="226">
        <v>12000</v>
      </c>
      <c r="G6" s="565">
        <f>F6/E6*100</f>
        <v>100</v>
      </c>
      <c r="IR6" s="248"/>
      <c r="IS6" s="248"/>
    </row>
    <row r="7" spans="1:253" s="561" customFormat="1" ht="16.5">
      <c r="A7" s="551"/>
      <c r="B7" s="552"/>
      <c r="C7" s="554"/>
      <c r="D7" s="564" t="s">
        <v>431</v>
      </c>
      <c r="E7" s="226">
        <v>12000</v>
      </c>
      <c r="F7" s="226">
        <v>12000</v>
      </c>
      <c r="G7" s="565">
        <f>F7/E7*100</f>
        <v>100</v>
      </c>
      <c r="IR7" s="248"/>
      <c r="IS7" s="248"/>
    </row>
    <row r="8" spans="1:253" s="561" customFormat="1" ht="16.5">
      <c r="A8" s="551"/>
      <c r="B8" s="552">
        <v>75415</v>
      </c>
      <c r="C8" s="554"/>
      <c r="D8" s="566" t="s">
        <v>432</v>
      </c>
      <c r="E8" s="567">
        <f>E9</f>
        <v>3750</v>
      </c>
      <c r="F8" s="567">
        <f>F9</f>
        <v>3750</v>
      </c>
      <c r="G8" s="568">
        <v>100</v>
      </c>
      <c r="IR8" s="248"/>
      <c r="IS8" s="248"/>
    </row>
    <row r="9" spans="1:253" s="561" customFormat="1" ht="33">
      <c r="A9" s="551"/>
      <c r="B9" s="552"/>
      <c r="C9" s="554">
        <v>2820</v>
      </c>
      <c r="D9" s="564" t="s">
        <v>430</v>
      </c>
      <c r="E9" s="226">
        <v>3750</v>
      </c>
      <c r="F9" s="226">
        <v>3750</v>
      </c>
      <c r="G9" s="565">
        <v>100</v>
      </c>
      <c r="IR9" s="248"/>
      <c r="IS9" s="248"/>
    </row>
    <row r="10" spans="1:253" s="561" customFormat="1" ht="16.5">
      <c r="A10" s="551"/>
      <c r="B10" s="552"/>
      <c r="C10" s="554"/>
      <c r="D10" s="564" t="s">
        <v>641</v>
      </c>
      <c r="E10" s="226">
        <v>3750</v>
      </c>
      <c r="F10" s="226">
        <v>3750</v>
      </c>
      <c r="G10" s="565">
        <v>100</v>
      </c>
      <c r="IR10" s="248"/>
      <c r="IS10" s="248"/>
    </row>
    <row r="11" spans="1:256" s="248" customFormat="1" ht="16.5">
      <c r="A11" s="549" t="s">
        <v>156</v>
      </c>
      <c r="B11" s="214"/>
      <c r="C11" s="214"/>
      <c r="D11" s="570" t="s">
        <v>157</v>
      </c>
      <c r="E11" s="571">
        <f>SUM(E12)</f>
        <v>85000</v>
      </c>
      <c r="F11" s="571">
        <f>SUM(F12)</f>
        <v>84979.65</v>
      </c>
      <c r="G11" s="560">
        <f aca="true" t="shared" si="0" ref="G11:G50">F11/E11*100</f>
        <v>99.9760588235294</v>
      </c>
      <c r="IV11" s="199"/>
    </row>
    <row r="12" spans="1:256" s="248" customFormat="1" ht="15.75" customHeight="1">
      <c r="A12" s="260"/>
      <c r="B12" s="216">
        <v>85154</v>
      </c>
      <c r="C12" s="217"/>
      <c r="D12" s="569" t="s">
        <v>160</v>
      </c>
      <c r="E12" s="572">
        <f>SUM(E13)</f>
        <v>85000</v>
      </c>
      <c r="F12" s="572">
        <f>SUM(F13)</f>
        <v>84979.65</v>
      </c>
      <c r="G12" s="563">
        <f t="shared" si="0"/>
        <v>99.9760588235294</v>
      </c>
      <c r="IV12" s="199"/>
    </row>
    <row r="13" spans="1:256" s="248" customFormat="1" ht="33">
      <c r="A13" s="260"/>
      <c r="B13" s="216"/>
      <c r="C13" s="217">
        <v>2820</v>
      </c>
      <c r="D13" s="564" t="s">
        <v>386</v>
      </c>
      <c r="E13" s="573">
        <v>85000</v>
      </c>
      <c r="F13" s="573">
        <f>SUM(F14:F21)</f>
        <v>84979.65</v>
      </c>
      <c r="G13" s="565">
        <f t="shared" si="0"/>
        <v>99.9760588235294</v>
      </c>
      <c r="IV13" s="199"/>
    </row>
    <row r="14" spans="1:256" s="248" customFormat="1" ht="16.5">
      <c r="A14" s="260"/>
      <c r="B14" s="216"/>
      <c r="C14" s="217"/>
      <c r="D14" s="564" t="s">
        <v>433</v>
      </c>
      <c r="E14" s="573">
        <v>6000</v>
      </c>
      <c r="F14" s="573">
        <v>6000</v>
      </c>
      <c r="G14" s="565">
        <f t="shared" si="0"/>
        <v>100</v>
      </c>
      <c r="IV14" s="199"/>
    </row>
    <row r="15" spans="1:256" s="248" customFormat="1" ht="16.5">
      <c r="A15" s="260"/>
      <c r="B15" s="216"/>
      <c r="C15" s="217"/>
      <c r="D15" s="564" t="s">
        <v>434</v>
      </c>
      <c r="E15" s="573">
        <v>14979.65</v>
      </c>
      <c r="F15" s="573">
        <v>14979.65</v>
      </c>
      <c r="G15" s="565">
        <f t="shared" si="0"/>
        <v>100</v>
      </c>
      <c r="IV15" s="199"/>
    </row>
    <row r="16" spans="1:256" s="248" customFormat="1" ht="16.5">
      <c r="A16" s="260"/>
      <c r="B16" s="216"/>
      <c r="C16" s="217"/>
      <c r="D16" s="564" t="s">
        <v>435</v>
      </c>
      <c r="E16" s="573">
        <v>3000</v>
      </c>
      <c r="F16" s="573">
        <v>3000</v>
      </c>
      <c r="G16" s="565">
        <f t="shared" si="0"/>
        <v>100</v>
      </c>
      <c r="IV16" s="199"/>
    </row>
    <row r="17" spans="1:256" s="248" customFormat="1" ht="16.5">
      <c r="A17" s="260"/>
      <c r="B17" s="216"/>
      <c r="C17" s="217"/>
      <c r="D17" s="564" t="s">
        <v>436</v>
      </c>
      <c r="E17" s="573">
        <v>15000</v>
      </c>
      <c r="F17" s="573">
        <v>15000</v>
      </c>
      <c r="G17" s="565">
        <f t="shared" si="0"/>
        <v>100</v>
      </c>
      <c r="IV17" s="199"/>
    </row>
    <row r="18" spans="1:256" s="248" customFormat="1" ht="16.5">
      <c r="A18" s="260"/>
      <c r="B18" s="216"/>
      <c r="C18" s="217"/>
      <c r="D18" s="564" t="s">
        <v>437</v>
      </c>
      <c r="E18" s="573">
        <v>11000</v>
      </c>
      <c r="F18" s="573">
        <v>11000</v>
      </c>
      <c r="G18" s="565">
        <f t="shared" si="0"/>
        <v>100</v>
      </c>
      <c r="IV18" s="199"/>
    </row>
    <row r="19" spans="1:256" s="248" customFormat="1" ht="16.5">
      <c r="A19" s="260"/>
      <c r="B19" s="216"/>
      <c r="C19" s="217"/>
      <c r="D19" s="564" t="s">
        <v>438</v>
      </c>
      <c r="E19" s="573">
        <v>15000</v>
      </c>
      <c r="F19" s="573">
        <v>15000</v>
      </c>
      <c r="G19" s="565">
        <f t="shared" si="0"/>
        <v>100</v>
      </c>
      <c r="IV19" s="199"/>
    </row>
    <row r="20" spans="1:256" s="248" customFormat="1" ht="16.5">
      <c r="A20" s="260"/>
      <c r="B20" s="216"/>
      <c r="C20" s="217"/>
      <c r="D20" s="564" t="s">
        <v>439</v>
      </c>
      <c r="E20" s="573">
        <v>15000</v>
      </c>
      <c r="F20" s="573">
        <v>15000</v>
      </c>
      <c r="G20" s="565">
        <f t="shared" si="0"/>
        <v>100</v>
      </c>
      <c r="IV20" s="199"/>
    </row>
    <row r="21" spans="1:256" s="248" customFormat="1" ht="16.5">
      <c r="A21" s="260"/>
      <c r="B21" s="216"/>
      <c r="C21" s="217"/>
      <c r="D21" s="564" t="s">
        <v>653</v>
      </c>
      <c r="E21" s="573">
        <v>5000</v>
      </c>
      <c r="F21" s="573">
        <v>5000</v>
      </c>
      <c r="G21" s="565">
        <f t="shared" si="0"/>
        <v>100</v>
      </c>
      <c r="IV21" s="199"/>
    </row>
    <row r="22" spans="1:256" s="248" customFormat="1" ht="16.5">
      <c r="A22" s="214">
        <v>852</v>
      </c>
      <c r="B22" s="214"/>
      <c r="C22" s="214"/>
      <c r="D22" s="559" t="s">
        <v>221</v>
      </c>
      <c r="E22" s="571">
        <v>10000</v>
      </c>
      <c r="F22" s="571">
        <v>10000</v>
      </c>
      <c r="G22" s="560">
        <f t="shared" si="0"/>
        <v>100</v>
      </c>
      <c r="IV22" s="199"/>
    </row>
    <row r="23" spans="1:256" s="248" customFormat="1" ht="16.5">
      <c r="A23" s="216"/>
      <c r="B23" s="216">
        <v>85295</v>
      </c>
      <c r="C23" s="216"/>
      <c r="D23" s="574" t="s">
        <v>16</v>
      </c>
      <c r="E23" s="572">
        <f>E24</f>
        <v>10000</v>
      </c>
      <c r="F23" s="572">
        <f>F24</f>
        <v>10000</v>
      </c>
      <c r="G23" s="563">
        <f t="shared" si="0"/>
        <v>100</v>
      </c>
      <c r="IV23" s="199"/>
    </row>
    <row r="24" spans="1:256" s="248" customFormat="1" ht="33">
      <c r="A24" s="216"/>
      <c r="B24" s="216"/>
      <c r="C24" s="217">
        <v>2820</v>
      </c>
      <c r="D24" s="575" t="s">
        <v>366</v>
      </c>
      <c r="E24" s="576">
        <f>E25</f>
        <v>10000</v>
      </c>
      <c r="F24" s="576">
        <f>F25</f>
        <v>10000</v>
      </c>
      <c r="G24" s="565">
        <f t="shared" si="0"/>
        <v>100</v>
      </c>
      <c r="IV24" s="199"/>
    </row>
    <row r="25" spans="1:256" s="248" customFormat="1" ht="16.5">
      <c r="A25" s="216"/>
      <c r="B25" s="216"/>
      <c r="C25" s="217"/>
      <c r="D25" s="575" t="s">
        <v>440</v>
      </c>
      <c r="E25" s="576">
        <v>10000</v>
      </c>
      <c r="F25" s="576">
        <v>10000</v>
      </c>
      <c r="G25" s="565">
        <f t="shared" si="0"/>
        <v>100</v>
      </c>
      <c r="IV25" s="199"/>
    </row>
    <row r="26" spans="1:256" s="248" customFormat="1" ht="16.5">
      <c r="A26" s="1000">
        <v>900</v>
      </c>
      <c r="B26" s="1000"/>
      <c r="C26" s="1001"/>
      <c r="D26" s="998" t="s">
        <v>369</v>
      </c>
      <c r="E26" s="1002">
        <v>6000</v>
      </c>
      <c r="F26" s="1002">
        <v>6000</v>
      </c>
      <c r="G26" s="1003">
        <v>100</v>
      </c>
      <c r="IV26" s="199"/>
    </row>
    <row r="27" spans="1:256" s="248" customFormat="1" ht="31.5">
      <c r="A27" s="216"/>
      <c r="B27" s="216">
        <v>90019</v>
      </c>
      <c r="C27" s="217"/>
      <c r="D27" s="288" t="s">
        <v>198</v>
      </c>
      <c r="E27" s="576">
        <v>6000</v>
      </c>
      <c r="F27" s="576">
        <v>6000</v>
      </c>
      <c r="G27" s="565">
        <v>100</v>
      </c>
      <c r="IV27" s="199"/>
    </row>
    <row r="28" spans="1:256" s="248" customFormat="1" ht="33">
      <c r="A28" s="216"/>
      <c r="B28" s="216"/>
      <c r="C28" s="217">
        <v>2820</v>
      </c>
      <c r="D28" s="575" t="s">
        <v>366</v>
      </c>
      <c r="E28" s="576">
        <v>6000</v>
      </c>
      <c r="F28" s="576">
        <v>6000</v>
      </c>
      <c r="G28" s="565">
        <v>100</v>
      </c>
      <c r="IV28" s="199"/>
    </row>
    <row r="29" spans="1:256" s="248" customFormat="1" ht="16.5">
      <c r="A29" s="216"/>
      <c r="B29" s="216"/>
      <c r="C29" s="217"/>
      <c r="D29" s="575" t="s">
        <v>732</v>
      </c>
      <c r="E29" s="576">
        <v>6000</v>
      </c>
      <c r="F29" s="576">
        <v>6000</v>
      </c>
      <c r="G29" s="565">
        <v>100</v>
      </c>
      <c r="IV29" s="199"/>
    </row>
    <row r="30" spans="1:256" s="248" customFormat="1" ht="16.5">
      <c r="A30" s="549" t="s">
        <v>421</v>
      </c>
      <c r="B30" s="577"/>
      <c r="C30" s="577"/>
      <c r="D30" s="570" t="s">
        <v>387</v>
      </c>
      <c r="E30" s="571">
        <f>E35+E31</f>
        <v>37650</v>
      </c>
      <c r="F30" s="571">
        <f>F35+F31</f>
        <v>37649.96</v>
      </c>
      <c r="G30" s="560">
        <f t="shared" si="0"/>
        <v>99.99989375830013</v>
      </c>
      <c r="IV30" s="199"/>
    </row>
    <row r="31" spans="1:256" s="248" customFormat="1" ht="16.5">
      <c r="A31" s="183"/>
      <c r="B31" s="183">
        <v>92120</v>
      </c>
      <c r="C31" s="183"/>
      <c r="D31" s="38" t="s">
        <v>377</v>
      </c>
      <c r="E31" s="76">
        <f>E32</f>
        <v>22650</v>
      </c>
      <c r="F31" s="76">
        <f>F32</f>
        <v>22649.96</v>
      </c>
      <c r="G31" s="578">
        <f t="shared" si="0"/>
        <v>99.9998233995585</v>
      </c>
      <c r="IV31" s="199"/>
    </row>
    <row r="32" spans="1:256" s="248" customFormat="1" ht="49.5">
      <c r="A32" s="579"/>
      <c r="B32" s="580"/>
      <c r="C32" s="580">
        <v>2720</v>
      </c>
      <c r="D32" s="32" t="s">
        <v>378</v>
      </c>
      <c r="E32" s="79">
        <v>22650</v>
      </c>
      <c r="F32" s="79">
        <v>22649.96</v>
      </c>
      <c r="G32" s="581">
        <f t="shared" si="0"/>
        <v>99.9998233995585</v>
      </c>
      <c r="IV32" s="199"/>
    </row>
    <row r="33" spans="1:256" s="248" customFormat="1" ht="16.5">
      <c r="A33" s="579"/>
      <c r="B33" s="580"/>
      <c r="C33" s="580"/>
      <c r="D33" s="582" t="s">
        <v>441</v>
      </c>
      <c r="E33" s="218">
        <v>22650</v>
      </c>
      <c r="F33" s="218">
        <v>22649.96</v>
      </c>
      <c r="G33" s="581">
        <f t="shared" si="0"/>
        <v>99.9998233995585</v>
      </c>
      <c r="IV33" s="199"/>
    </row>
    <row r="34" spans="1:256" s="248" customFormat="1" ht="16.5">
      <c r="A34" s="579"/>
      <c r="B34" s="583">
        <v>92195</v>
      </c>
      <c r="C34" s="580"/>
      <c r="D34" s="584" t="s">
        <v>16</v>
      </c>
      <c r="E34" s="585">
        <f>E35</f>
        <v>15000</v>
      </c>
      <c r="F34" s="585">
        <f>F35</f>
        <v>15000</v>
      </c>
      <c r="G34" s="578">
        <f t="shared" si="0"/>
        <v>100</v>
      </c>
      <c r="IV34" s="199"/>
    </row>
    <row r="35" spans="1:256" s="248" customFormat="1" ht="34.5" customHeight="1">
      <c r="A35" s="260"/>
      <c r="B35" s="217"/>
      <c r="C35" s="217">
        <v>2820</v>
      </c>
      <c r="D35" s="564" t="s">
        <v>430</v>
      </c>
      <c r="E35" s="576">
        <v>15000</v>
      </c>
      <c r="F35" s="576">
        <f>SUM(F36:F37)</f>
        <v>15000</v>
      </c>
      <c r="G35" s="581">
        <f t="shared" si="0"/>
        <v>100</v>
      </c>
      <c r="IV35" s="199"/>
    </row>
    <row r="36" spans="1:256" s="248" customFormat="1" ht="16.5">
      <c r="A36" s="260"/>
      <c r="B36" s="217"/>
      <c r="C36" s="217"/>
      <c r="D36" s="564" t="s">
        <v>442</v>
      </c>
      <c r="E36" s="576">
        <v>10000</v>
      </c>
      <c r="F36" s="576">
        <v>10000</v>
      </c>
      <c r="G36" s="581">
        <f t="shared" si="0"/>
        <v>100</v>
      </c>
      <c r="IV36" s="199"/>
    </row>
    <row r="37" spans="1:256" s="248" customFormat="1" ht="16.5">
      <c r="A37" s="260"/>
      <c r="B37" s="217"/>
      <c r="C37" s="217"/>
      <c r="D37" s="564" t="s">
        <v>643</v>
      </c>
      <c r="E37" s="576">
        <v>5000</v>
      </c>
      <c r="F37" s="576">
        <v>5000</v>
      </c>
      <c r="G37" s="581">
        <v>100</v>
      </c>
      <c r="IV37" s="199"/>
    </row>
    <row r="38" spans="1:256" s="248" customFormat="1" ht="16.5">
      <c r="A38" s="549" t="s">
        <v>205</v>
      </c>
      <c r="B38" s="214"/>
      <c r="C38" s="214"/>
      <c r="D38" s="570" t="s">
        <v>710</v>
      </c>
      <c r="E38" s="571">
        <f>E39</f>
        <v>102500</v>
      </c>
      <c r="F38" s="571">
        <f>SUM(F39)</f>
        <v>102498.09</v>
      </c>
      <c r="G38" s="560">
        <f t="shared" si="0"/>
        <v>99.99813658536584</v>
      </c>
      <c r="IV38" s="199"/>
    </row>
    <row r="39" spans="1:256" s="248" customFormat="1" ht="16.5">
      <c r="A39" s="260"/>
      <c r="B39" s="216">
        <v>92605</v>
      </c>
      <c r="C39" s="217"/>
      <c r="D39" s="569" t="s">
        <v>443</v>
      </c>
      <c r="E39" s="572">
        <f>E40</f>
        <v>102500</v>
      </c>
      <c r="F39" s="572">
        <f>SUM(F40)</f>
        <v>102498.09</v>
      </c>
      <c r="G39" s="563">
        <f t="shared" si="0"/>
        <v>99.99813658536584</v>
      </c>
      <c r="IV39" s="199"/>
    </row>
    <row r="40" spans="1:256" s="248" customFormat="1" ht="33">
      <c r="A40" s="260"/>
      <c r="B40" s="216"/>
      <c r="C40" s="217">
        <v>2820</v>
      </c>
      <c r="D40" s="564" t="s">
        <v>386</v>
      </c>
      <c r="E40" s="576">
        <f>SUM(E41:E49)</f>
        <v>102500</v>
      </c>
      <c r="F40" s="576">
        <f>SUM(F41:F49)</f>
        <v>102498.09</v>
      </c>
      <c r="G40" s="565">
        <f t="shared" si="0"/>
        <v>99.99813658536584</v>
      </c>
      <c r="IV40" s="199"/>
    </row>
    <row r="41" spans="1:256" s="248" customFormat="1" ht="16.5">
      <c r="A41" s="260"/>
      <c r="B41" s="217"/>
      <c r="C41" s="217"/>
      <c r="D41" s="564" t="s">
        <v>644</v>
      </c>
      <c r="E41" s="218">
        <v>11000</v>
      </c>
      <c r="F41" s="218">
        <v>10998.09</v>
      </c>
      <c r="G41" s="565">
        <f t="shared" si="0"/>
        <v>99.98263636363637</v>
      </c>
      <c r="IV41" s="199"/>
    </row>
    <row r="42" spans="1:256" s="248" customFormat="1" ht="16.5">
      <c r="A42" s="260"/>
      <c r="B42" s="217"/>
      <c r="C42" s="217"/>
      <c r="D42" s="564" t="s">
        <v>645</v>
      </c>
      <c r="E42" s="218">
        <v>5000</v>
      </c>
      <c r="F42" s="218">
        <v>5000</v>
      </c>
      <c r="G42" s="565">
        <f t="shared" si="0"/>
        <v>100</v>
      </c>
      <c r="IV42" s="199"/>
    </row>
    <row r="43" spans="1:256" s="248" customFormat="1" ht="16.5">
      <c r="A43" s="260"/>
      <c r="B43" s="217"/>
      <c r="C43" s="217"/>
      <c r="D43" s="564" t="s">
        <v>646</v>
      </c>
      <c r="E43" s="218">
        <v>5000</v>
      </c>
      <c r="F43" s="218">
        <v>5000</v>
      </c>
      <c r="G43" s="565">
        <f t="shared" si="0"/>
        <v>100</v>
      </c>
      <c r="IV43" s="199"/>
    </row>
    <row r="44" spans="1:256" s="248" customFormat="1" ht="16.5">
      <c r="A44" s="260"/>
      <c r="B44" s="217"/>
      <c r="C44" s="217"/>
      <c r="D44" s="564" t="s">
        <v>647</v>
      </c>
      <c r="E44" s="218">
        <v>16000</v>
      </c>
      <c r="F44" s="218">
        <v>16000</v>
      </c>
      <c r="G44" s="565">
        <f t="shared" si="0"/>
        <v>100</v>
      </c>
      <c r="IV44" s="199"/>
    </row>
    <row r="45" spans="1:256" s="248" customFormat="1" ht="16.5">
      <c r="A45" s="260"/>
      <c r="B45" s="217"/>
      <c r="C45" s="217"/>
      <c r="D45" s="564" t="s">
        <v>648</v>
      </c>
      <c r="E45" s="218">
        <v>7000</v>
      </c>
      <c r="F45" s="218">
        <v>7000</v>
      </c>
      <c r="G45" s="565">
        <f t="shared" si="0"/>
        <v>100</v>
      </c>
      <c r="IV45" s="199"/>
    </row>
    <row r="46" spans="1:256" s="248" customFormat="1" ht="16.5">
      <c r="A46" s="260"/>
      <c r="B46" s="217"/>
      <c r="C46" s="217"/>
      <c r="D46" s="564" t="s">
        <v>649</v>
      </c>
      <c r="E46" s="218">
        <v>13500</v>
      </c>
      <c r="F46" s="218">
        <v>13500</v>
      </c>
      <c r="G46" s="565">
        <f t="shared" si="0"/>
        <v>100</v>
      </c>
      <c r="IV46" s="199"/>
    </row>
    <row r="47" spans="1:256" s="248" customFormat="1" ht="16.5">
      <c r="A47" s="260"/>
      <c r="B47" s="217"/>
      <c r="C47" s="217"/>
      <c r="D47" s="564" t="s">
        <v>650</v>
      </c>
      <c r="E47" s="218">
        <v>27000</v>
      </c>
      <c r="F47" s="218">
        <v>27000</v>
      </c>
      <c r="G47" s="565">
        <f t="shared" si="0"/>
        <v>100</v>
      </c>
      <c r="IV47" s="199"/>
    </row>
    <row r="48" spans="1:256" s="248" customFormat="1" ht="16.5">
      <c r="A48" s="260"/>
      <c r="B48" s="747"/>
      <c r="C48" s="217"/>
      <c r="D48" s="564" t="s">
        <v>651</v>
      </c>
      <c r="E48" s="218">
        <v>6000</v>
      </c>
      <c r="F48" s="218">
        <v>6000</v>
      </c>
      <c r="G48" s="565">
        <f t="shared" si="0"/>
        <v>100</v>
      </c>
      <c r="IV48" s="199"/>
    </row>
    <row r="49" spans="1:256" s="248" customFormat="1" ht="17.25" thickBot="1">
      <c r="A49" s="1098"/>
      <c r="B49" s="1099"/>
      <c r="C49" s="1100"/>
      <c r="D49" s="1101" t="s">
        <v>652</v>
      </c>
      <c r="E49" s="1102">
        <v>12000</v>
      </c>
      <c r="F49" s="1102">
        <v>12000</v>
      </c>
      <c r="G49" s="1103">
        <v>100</v>
      </c>
      <c r="IV49" s="199"/>
    </row>
    <row r="50" spans="1:256" s="248" customFormat="1" ht="27.75" customHeight="1">
      <c r="A50" s="1305" t="s">
        <v>228</v>
      </c>
      <c r="B50" s="1306"/>
      <c r="C50" s="1306"/>
      <c r="D50" s="1306"/>
      <c r="E50" s="1192">
        <f>SUM(E38+E30+E22+E11+E4+E26)</f>
        <v>256900</v>
      </c>
      <c r="F50" s="1192">
        <f>SUM(F38+F30+F22+F11+F4+F26)</f>
        <v>256877.69999999998</v>
      </c>
      <c r="G50" s="1193">
        <f t="shared" si="0"/>
        <v>99.99131957960296</v>
      </c>
      <c r="IV50" s="199"/>
    </row>
    <row r="51" spans="1:7" ht="27.75" customHeight="1">
      <c r="A51" s="1307" t="s">
        <v>749</v>
      </c>
      <c r="B51" s="1307"/>
      <c r="C51" s="1307"/>
      <c r="D51" s="1307"/>
      <c r="E51" s="1307"/>
      <c r="F51" s="1307"/>
      <c r="G51" s="1307"/>
    </row>
    <row r="52" spans="1:7" ht="19.5" customHeight="1">
      <c r="A52" s="1104" t="s">
        <v>139</v>
      </c>
      <c r="B52" s="1104"/>
      <c r="C52" s="1105"/>
      <c r="D52" s="1104" t="s">
        <v>220</v>
      </c>
      <c r="E52" s="1106">
        <v>7910</v>
      </c>
      <c r="F52" s="1106">
        <v>555.04</v>
      </c>
      <c r="G52" s="1107">
        <v>7</v>
      </c>
    </row>
    <row r="53" spans="1:7" ht="19.5" customHeight="1">
      <c r="A53" s="743"/>
      <c r="B53" s="743" t="s">
        <v>642</v>
      </c>
      <c r="C53" s="744"/>
      <c r="D53" s="745" t="s">
        <v>16</v>
      </c>
      <c r="E53" s="1009">
        <v>7910</v>
      </c>
      <c r="F53" s="1009">
        <v>555.04</v>
      </c>
      <c r="G53" s="1011">
        <v>7</v>
      </c>
    </row>
    <row r="54" spans="1:7" ht="39.75" customHeight="1">
      <c r="A54" s="743"/>
      <c r="B54" s="743"/>
      <c r="C54" s="746" t="s">
        <v>151</v>
      </c>
      <c r="D54" s="270" t="s">
        <v>444</v>
      </c>
      <c r="E54" s="1013">
        <v>7910</v>
      </c>
      <c r="F54" s="1010">
        <v>555.04</v>
      </c>
      <c r="G54" s="1012">
        <v>7</v>
      </c>
    </row>
    <row r="55" spans="1:7" ht="19.5" customHeight="1">
      <c r="A55" s="743"/>
      <c r="B55" s="743"/>
      <c r="C55" s="746"/>
      <c r="D55" s="1030" t="s">
        <v>654</v>
      </c>
      <c r="E55" s="1013">
        <v>7910</v>
      </c>
      <c r="F55" s="1010">
        <v>555.04</v>
      </c>
      <c r="G55" s="1012">
        <v>7</v>
      </c>
    </row>
    <row r="56" spans="1:256" s="248" customFormat="1" ht="16.5">
      <c r="A56" s="1308" t="s">
        <v>228</v>
      </c>
      <c r="B56" s="1308"/>
      <c r="C56" s="1308"/>
      <c r="D56" s="1308"/>
      <c r="E56" s="586">
        <v>7910</v>
      </c>
      <c r="F56" s="586">
        <v>555.04</v>
      </c>
      <c r="G56" s="264">
        <v>7</v>
      </c>
      <c r="IV56" s="199"/>
    </row>
    <row r="57" spans="5:7" ht="15.75">
      <c r="E57" s="587"/>
      <c r="F57" s="587"/>
      <c r="G57" s="587"/>
    </row>
  </sheetData>
  <sheetProtection selectLockedCells="1" selectUnlockedCells="1"/>
  <mergeCells count="5">
    <mergeCell ref="A1:G1"/>
    <mergeCell ref="A2:G2"/>
    <mergeCell ref="A50:D50"/>
    <mergeCell ref="A51:G51"/>
    <mergeCell ref="A56:D56"/>
  </mergeCells>
  <printOptions horizontalCentered="1"/>
  <pageMargins left="0.5902777777777778" right="0.5902777777777778" top="1.0090277777777779" bottom="0.9833333333333334" header="0.5902777777777778" footer="0.5902777777777778"/>
  <pageSetup horizontalDpi="300" verticalDpi="300" orientation="portrait" paperSize="9" scale="60" r:id="rId1"/>
  <headerFooter alignWithMargins="0">
    <oddHeader>&amp;R&amp;"Times New Roman,Normalny"&amp;14Załącznik Nr 19 do sprawozdania Burmistrza Barlinka z wykonania budżetu Gminy Barlinek za 2014 rok</oddHeader>
    <oddFooter>&amp;C&amp;"Times New Roman,Normalny"&amp;12Strona &amp;P z &amp;N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defaultGridColor="0" view="pageBreakPreview" zoomScale="80" zoomScaleNormal="90" zoomScaleSheetLayoutView="80" colorId="15" workbookViewId="0" topLeftCell="A19">
      <selection activeCell="D46" sqref="D46"/>
    </sheetView>
  </sheetViews>
  <sheetFormatPr defaultColWidth="11.625" defaultRowHeight="12.75"/>
  <cols>
    <col min="1" max="1" width="9.625" style="2" customWidth="1"/>
    <col min="2" max="2" width="11.00390625" style="2" customWidth="1"/>
    <col min="3" max="3" width="8.625" style="2" customWidth="1"/>
    <col min="4" max="4" width="102.00390625" style="4" customWidth="1"/>
    <col min="5" max="5" width="9.75390625" style="4" customWidth="1"/>
    <col min="6" max="7" width="20.125" style="4" customWidth="1"/>
    <col min="8" max="8" width="17.75390625" style="4" customWidth="1"/>
    <col min="9" max="9" width="14.75390625" style="97" customWidth="1"/>
    <col min="10" max="10" width="12.75390625" style="2" customWidth="1"/>
    <col min="11" max="16384" width="11.625" style="2" customWidth="1"/>
  </cols>
  <sheetData>
    <row r="1" spans="1:11" ht="49.5" customHeight="1">
      <c r="A1" s="1196" t="s">
        <v>213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</row>
    <row r="2" spans="1:11" ht="19.5">
      <c r="A2" s="978"/>
      <c r="B2" s="978"/>
      <c r="C2" s="978"/>
      <c r="D2" s="978"/>
      <c r="E2" s="978"/>
      <c r="F2" s="978"/>
      <c r="G2" s="978"/>
      <c r="H2" s="978"/>
      <c r="I2" s="978"/>
      <c r="J2" s="978"/>
      <c r="K2" s="978"/>
    </row>
    <row r="3" spans="1:11" ht="19.5">
      <c r="A3" s="978"/>
      <c r="B3" s="978"/>
      <c r="C3" s="978"/>
      <c r="D3" s="978"/>
      <c r="E3" s="978"/>
      <c r="F3" s="978"/>
      <c r="G3" s="978"/>
      <c r="H3" s="978"/>
      <c r="I3" s="978"/>
      <c r="J3" s="978"/>
      <c r="K3" s="978"/>
    </row>
    <row r="4" spans="1:11" ht="19.5">
      <c r="A4" s="978"/>
      <c r="B4" s="978"/>
      <c r="C4" s="978"/>
      <c r="D4" s="978"/>
      <c r="E4" s="978"/>
      <c r="F4" s="978"/>
      <c r="G4" s="978"/>
      <c r="H4" s="978"/>
      <c r="I4" s="978"/>
      <c r="J4" s="978"/>
      <c r="K4" s="978"/>
    </row>
    <row r="5" spans="1:11" s="99" customFormat="1" ht="15" customHeight="1">
      <c r="A5" s="1201" t="s">
        <v>6</v>
      </c>
      <c r="B5" s="1201" t="s">
        <v>7</v>
      </c>
      <c r="C5" s="1202" t="s">
        <v>8</v>
      </c>
      <c r="D5" s="1201" t="s">
        <v>214</v>
      </c>
      <c r="E5" s="1201" t="s">
        <v>10</v>
      </c>
      <c r="F5" s="1201" t="s">
        <v>215</v>
      </c>
      <c r="G5" s="1201" t="s">
        <v>2</v>
      </c>
      <c r="H5" s="1203" t="s">
        <v>3</v>
      </c>
      <c r="I5" s="1203"/>
      <c r="J5" s="1203"/>
      <c r="K5" s="1203"/>
    </row>
    <row r="6" spans="1:11" s="99" customFormat="1" ht="15" customHeight="1">
      <c r="A6" s="1201"/>
      <c r="B6" s="1201"/>
      <c r="C6" s="1202"/>
      <c r="D6" s="1201"/>
      <c r="E6" s="1201"/>
      <c r="F6" s="1201"/>
      <c r="G6" s="1201"/>
      <c r="H6" s="1201" t="s">
        <v>216</v>
      </c>
      <c r="I6" s="98" t="s">
        <v>3</v>
      </c>
      <c r="J6" s="1201" t="s">
        <v>5</v>
      </c>
      <c r="K6" s="100" t="s">
        <v>3</v>
      </c>
    </row>
    <row r="7" spans="1:11" s="102" customFormat="1" ht="99.75" customHeight="1">
      <c r="A7" s="1201"/>
      <c r="B7" s="1201"/>
      <c r="C7" s="1202"/>
      <c r="D7" s="1202"/>
      <c r="E7" s="1201"/>
      <c r="F7" s="1201"/>
      <c r="G7" s="1201"/>
      <c r="H7" s="1201"/>
      <c r="I7" s="101" t="s">
        <v>11</v>
      </c>
      <c r="J7" s="1201"/>
      <c r="K7" s="101" t="s">
        <v>11</v>
      </c>
    </row>
    <row r="8" spans="1:11" s="102" customFormat="1" ht="12.75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5">
        <v>11</v>
      </c>
    </row>
    <row r="9" spans="1:11" s="19" customFormat="1" ht="16.5">
      <c r="A9" s="34" t="s">
        <v>13</v>
      </c>
      <c r="B9" s="43"/>
      <c r="C9" s="43"/>
      <c r="D9" s="35" t="s">
        <v>14</v>
      </c>
      <c r="E9" s="106">
        <f aca="true" t="shared" si="0" ref="E9:E41">G9/F9*100</f>
        <v>100</v>
      </c>
      <c r="F9" s="107">
        <f aca="true" t="shared" si="1" ref="F9:K10">F10</f>
        <v>542068.93</v>
      </c>
      <c r="G9" s="107">
        <f t="shared" si="1"/>
        <v>542068.93</v>
      </c>
      <c r="H9" s="107">
        <v>542068.93</v>
      </c>
      <c r="I9" s="107">
        <f t="shared" si="1"/>
        <v>0</v>
      </c>
      <c r="J9" s="107">
        <f t="shared" si="1"/>
        <v>0</v>
      </c>
      <c r="K9" s="107">
        <f t="shared" si="1"/>
        <v>0</v>
      </c>
    </row>
    <row r="10" spans="1:11" s="19" customFormat="1" ht="16.5">
      <c r="A10" s="44"/>
      <c r="B10" s="53" t="s">
        <v>15</v>
      </c>
      <c r="C10" s="44"/>
      <c r="D10" s="45" t="s">
        <v>16</v>
      </c>
      <c r="E10" s="108">
        <f t="shared" si="0"/>
        <v>100</v>
      </c>
      <c r="F10" s="77">
        <f t="shared" si="1"/>
        <v>542068.93</v>
      </c>
      <c r="G10" s="109">
        <f t="shared" si="1"/>
        <v>542068.93</v>
      </c>
      <c r="H10" s="77">
        <v>542068.93</v>
      </c>
      <c r="I10" s="77">
        <f t="shared" si="1"/>
        <v>0</v>
      </c>
      <c r="J10" s="77">
        <f t="shared" si="1"/>
        <v>0</v>
      </c>
      <c r="K10" s="77">
        <f t="shared" si="1"/>
        <v>0</v>
      </c>
    </row>
    <row r="11" spans="1:11" s="19" customFormat="1" ht="33">
      <c r="A11" s="44"/>
      <c r="B11" s="49"/>
      <c r="C11" s="49">
        <v>2010</v>
      </c>
      <c r="D11" s="110" t="s">
        <v>217</v>
      </c>
      <c r="E11" s="111">
        <f t="shared" si="0"/>
        <v>100</v>
      </c>
      <c r="F11" s="55">
        <v>542068.93</v>
      </c>
      <c r="G11" s="55">
        <v>542068.93</v>
      </c>
      <c r="H11" s="55">
        <v>542068.93</v>
      </c>
      <c r="I11" s="55"/>
      <c r="J11" s="112"/>
      <c r="K11" s="113"/>
    </row>
    <row r="12" spans="1:11" s="19" customFormat="1" ht="16.5">
      <c r="A12" s="712">
        <v>710</v>
      </c>
      <c r="B12" s="712"/>
      <c r="C12" s="712"/>
      <c r="D12" s="983" t="s">
        <v>51</v>
      </c>
      <c r="E12" s="984">
        <v>90</v>
      </c>
      <c r="F12" s="718">
        <v>5000</v>
      </c>
      <c r="G12" s="718">
        <v>4500</v>
      </c>
      <c r="H12" s="718">
        <v>4500</v>
      </c>
      <c r="I12" s="718"/>
      <c r="J12" s="985"/>
      <c r="K12" s="986"/>
    </row>
    <row r="13" spans="1:11" s="19" customFormat="1" ht="16.5">
      <c r="A13" s="987"/>
      <c r="B13" s="987">
        <v>71035</v>
      </c>
      <c r="C13" s="987"/>
      <c r="D13" s="991" t="s">
        <v>53</v>
      </c>
      <c r="E13" s="111">
        <f t="shared" si="0"/>
        <v>90</v>
      </c>
      <c r="F13" s="988">
        <v>5000</v>
      </c>
      <c r="G13" s="988">
        <v>4500</v>
      </c>
      <c r="H13" s="988">
        <v>4500</v>
      </c>
      <c r="I13" s="988"/>
      <c r="J13" s="989"/>
      <c r="K13" s="990"/>
    </row>
    <row r="14" spans="1:11" s="19" customFormat="1" ht="33">
      <c r="A14" s="987"/>
      <c r="B14" s="987"/>
      <c r="C14" s="992">
        <v>2020</v>
      </c>
      <c r="D14" s="114" t="s">
        <v>219</v>
      </c>
      <c r="E14" s="111">
        <f t="shared" si="0"/>
        <v>90</v>
      </c>
      <c r="F14" s="993">
        <v>5000</v>
      </c>
      <c r="G14" s="993">
        <v>4500</v>
      </c>
      <c r="H14" s="993">
        <v>4500</v>
      </c>
      <c r="I14" s="988"/>
      <c r="J14" s="989"/>
      <c r="K14" s="990"/>
    </row>
    <row r="15" spans="1:11" s="19" customFormat="1" ht="16.5">
      <c r="A15" s="43">
        <v>750</v>
      </c>
      <c r="B15" s="43"/>
      <c r="C15" s="43"/>
      <c r="D15" s="35" t="s">
        <v>56</v>
      </c>
      <c r="E15" s="106">
        <f t="shared" si="0"/>
        <v>100</v>
      </c>
      <c r="F15" s="107">
        <f aca="true" t="shared" si="2" ref="F15:K16">F16</f>
        <v>170000</v>
      </c>
      <c r="G15" s="107">
        <f t="shared" si="2"/>
        <v>170000</v>
      </c>
      <c r="H15" s="107">
        <f t="shared" si="2"/>
        <v>170000</v>
      </c>
      <c r="I15" s="107">
        <f t="shared" si="2"/>
        <v>0</v>
      </c>
      <c r="J15" s="107">
        <f t="shared" si="2"/>
        <v>0</v>
      </c>
      <c r="K15" s="107">
        <f t="shared" si="2"/>
        <v>0</v>
      </c>
    </row>
    <row r="16" spans="1:11" s="19" customFormat="1" ht="16.5">
      <c r="A16" s="44"/>
      <c r="B16" s="44">
        <v>75011</v>
      </c>
      <c r="C16" s="44"/>
      <c r="D16" s="45" t="s">
        <v>57</v>
      </c>
      <c r="E16" s="108">
        <f t="shared" si="0"/>
        <v>100</v>
      </c>
      <c r="F16" s="77">
        <f t="shared" si="2"/>
        <v>170000</v>
      </c>
      <c r="G16" s="77">
        <f t="shared" si="2"/>
        <v>170000</v>
      </c>
      <c r="H16" s="77">
        <f t="shared" si="2"/>
        <v>170000</v>
      </c>
      <c r="I16" s="77">
        <f t="shared" si="2"/>
        <v>0</v>
      </c>
      <c r="J16" s="77">
        <f t="shared" si="2"/>
        <v>0</v>
      </c>
      <c r="K16" s="77">
        <f t="shared" si="2"/>
        <v>0</v>
      </c>
    </row>
    <row r="17" spans="1:11" s="19" customFormat="1" ht="33">
      <c r="A17" s="44"/>
      <c r="B17" s="49"/>
      <c r="C17" s="49">
        <v>2010</v>
      </c>
      <c r="D17" s="32" t="s">
        <v>217</v>
      </c>
      <c r="E17" s="111">
        <f t="shared" si="0"/>
        <v>100</v>
      </c>
      <c r="F17" s="55">
        <v>170000</v>
      </c>
      <c r="G17" s="55">
        <f>H17+J17</f>
        <v>170000</v>
      </c>
      <c r="H17" s="55">
        <v>170000</v>
      </c>
      <c r="I17" s="55"/>
      <c r="J17" s="112"/>
      <c r="K17" s="113"/>
    </row>
    <row r="18" spans="1:11" s="19" customFormat="1" ht="33">
      <c r="A18" s="43">
        <v>751</v>
      </c>
      <c r="B18" s="43"/>
      <c r="C18" s="43"/>
      <c r="D18" s="88" t="s">
        <v>65</v>
      </c>
      <c r="E18" s="106">
        <f t="shared" si="0"/>
        <v>98.43429636014793</v>
      </c>
      <c r="F18" s="107">
        <f>F19+F23+F21</f>
        <v>179815</v>
      </c>
      <c r="G18" s="107">
        <f>G19+G23+G21</f>
        <v>176999.63</v>
      </c>
      <c r="H18" s="107">
        <f>H19+H23+H21:I21</f>
        <v>176999.63</v>
      </c>
      <c r="I18" s="107">
        <f aca="true" t="shared" si="3" ref="F18:K19">I19</f>
        <v>0</v>
      </c>
      <c r="J18" s="107">
        <f t="shared" si="3"/>
        <v>0</v>
      </c>
      <c r="K18" s="107">
        <f t="shared" si="3"/>
        <v>0</v>
      </c>
    </row>
    <row r="19" spans="1:11" s="19" customFormat="1" ht="20.25" customHeight="1">
      <c r="A19" s="44"/>
      <c r="B19" s="44">
        <v>75101</v>
      </c>
      <c r="C19" s="44"/>
      <c r="D19" s="115" t="s">
        <v>67</v>
      </c>
      <c r="E19" s="108">
        <f t="shared" si="0"/>
        <v>100</v>
      </c>
      <c r="F19" s="77">
        <f t="shared" si="3"/>
        <v>3336</v>
      </c>
      <c r="G19" s="77">
        <f t="shared" si="3"/>
        <v>3336</v>
      </c>
      <c r="H19" s="77">
        <f t="shared" si="3"/>
        <v>3336</v>
      </c>
      <c r="I19" s="77">
        <f t="shared" si="3"/>
        <v>0</v>
      </c>
      <c r="J19" s="77">
        <f t="shared" si="3"/>
        <v>0</v>
      </c>
      <c r="K19" s="77">
        <f t="shared" si="3"/>
        <v>0</v>
      </c>
    </row>
    <row r="20" spans="1:11" s="19" customFormat="1" ht="33">
      <c r="A20" s="44"/>
      <c r="B20" s="49"/>
      <c r="C20" s="49">
        <v>2010</v>
      </c>
      <c r="D20" s="32" t="s">
        <v>217</v>
      </c>
      <c r="E20" s="111">
        <f t="shared" si="0"/>
        <v>100</v>
      </c>
      <c r="F20" s="55">
        <v>3336</v>
      </c>
      <c r="G20" s="55">
        <f>H20+J20</f>
        <v>3336</v>
      </c>
      <c r="H20" s="55">
        <v>3336</v>
      </c>
      <c r="I20" s="55"/>
      <c r="J20" s="112"/>
      <c r="K20" s="113"/>
    </row>
    <row r="21" spans="1:11" s="19" customFormat="1" ht="33">
      <c r="A21" s="44"/>
      <c r="B21" s="119">
        <v>75109</v>
      </c>
      <c r="C21" s="49"/>
      <c r="D21" s="69" t="s">
        <v>671</v>
      </c>
      <c r="E21" s="703">
        <f t="shared" si="0"/>
        <v>97.80539877108774</v>
      </c>
      <c r="F21" s="109">
        <v>127918</v>
      </c>
      <c r="G21" s="109">
        <v>125110.71</v>
      </c>
      <c r="H21" s="109">
        <v>125110.71</v>
      </c>
      <c r="I21" s="55"/>
      <c r="J21" s="112"/>
      <c r="K21" s="113"/>
    </row>
    <row r="22" spans="1:11" s="19" customFormat="1" ht="33">
      <c r="A22" s="44"/>
      <c r="B22" s="119"/>
      <c r="C22" s="49">
        <v>2010</v>
      </c>
      <c r="D22" s="32" t="s">
        <v>217</v>
      </c>
      <c r="E22" s="111">
        <f t="shared" si="0"/>
        <v>97.80539877108774</v>
      </c>
      <c r="F22" s="67">
        <v>127918</v>
      </c>
      <c r="G22" s="67">
        <v>125110.71</v>
      </c>
      <c r="H22" s="67">
        <v>125110.71</v>
      </c>
      <c r="I22" s="55"/>
      <c r="J22" s="112"/>
      <c r="K22" s="113"/>
    </row>
    <row r="23" spans="1:11" s="19" customFormat="1" ht="16.5">
      <c r="A23" s="44"/>
      <c r="B23" s="119">
        <v>75113</v>
      </c>
      <c r="C23" s="49"/>
      <c r="D23" s="69" t="s">
        <v>618</v>
      </c>
      <c r="E23" s="111">
        <f t="shared" si="0"/>
        <v>99.98336113341982</v>
      </c>
      <c r="F23" s="109">
        <v>48561</v>
      </c>
      <c r="G23" s="109">
        <v>48552.92</v>
      </c>
      <c r="H23" s="109">
        <v>48552.92</v>
      </c>
      <c r="I23" s="55"/>
      <c r="J23" s="112"/>
      <c r="K23" s="113"/>
    </row>
    <row r="24" spans="1:11" s="19" customFormat="1" ht="33">
      <c r="A24" s="44"/>
      <c r="B24" s="119"/>
      <c r="C24" s="49">
        <v>2010</v>
      </c>
      <c r="D24" s="32" t="s">
        <v>217</v>
      </c>
      <c r="E24" s="111">
        <v>100</v>
      </c>
      <c r="F24" s="55">
        <v>48561</v>
      </c>
      <c r="G24" s="55">
        <v>48552.92</v>
      </c>
      <c r="H24" s="55">
        <v>48552.92</v>
      </c>
      <c r="I24" s="55"/>
      <c r="J24" s="112"/>
      <c r="K24" s="113"/>
    </row>
    <row r="25" spans="1:11" s="19" customFormat="1" ht="16.5">
      <c r="A25" s="43">
        <v>801</v>
      </c>
      <c r="B25" s="116"/>
      <c r="C25" s="116"/>
      <c r="D25" s="117" t="s">
        <v>220</v>
      </c>
      <c r="E25" s="106">
        <f t="shared" si="0"/>
        <v>97.64353928961712</v>
      </c>
      <c r="F25" s="981">
        <v>23572.64</v>
      </c>
      <c r="G25" s="981">
        <v>23017.16</v>
      </c>
      <c r="H25" s="118">
        <v>23017.16</v>
      </c>
      <c r="I25" s="118"/>
      <c r="J25" s="118"/>
      <c r="K25" s="118"/>
    </row>
    <row r="26" spans="1:11" s="19" customFormat="1" ht="16.5">
      <c r="A26" s="749"/>
      <c r="B26" s="802">
        <v>80101</v>
      </c>
      <c r="C26" s="800"/>
      <c r="D26" s="758" t="s">
        <v>672</v>
      </c>
      <c r="E26" s="805">
        <f>G26/F26*100</f>
        <v>97.64353928961712</v>
      </c>
      <c r="F26" s="801">
        <v>23572.64</v>
      </c>
      <c r="G26" s="801">
        <v>23017.16</v>
      </c>
      <c r="H26" s="801">
        <v>23017.16</v>
      </c>
      <c r="I26" s="801"/>
      <c r="J26" s="801"/>
      <c r="K26" s="801"/>
    </row>
    <row r="27" spans="1:11" s="19" customFormat="1" ht="33">
      <c r="A27" s="749"/>
      <c r="B27" s="802"/>
      <c r="C27" s="800">
        <v>2010</v>
      </c>
      <c r="D27" s="32" t="s">
        <v>217</v>
      </c>
      <c r="E27" s="803">
        <f t="shared" si="0"/>
        <v>97.64353928961712</v>
      </c>
      <c r="F27" s="804">
        <v>23572.64</v>
      </c>
      <c r="G27" s="804">
        <v>23017.16</v>
      </c>
      <c r="H27" s="804">
        <v>23017.16</v>
      </c>
      <c r="I27" s="801"/>
      <c r="J27" s="801"/>
      <c r="K27" s="801"/>
    </row>
    <row r="28" spans="1:11" s="19" customFormat="1" ht="16.5">
      <c r="A28" s="43">
        <v>852</v>
      </c>
      <c r="B28" s="43"/>
      <c r="C28" s="43"/>
      <c r="D28" s="35" t="s">
        <v>221</v>
      </c>
      <c r="E28" s="106">
        <f t="shared" si="0"/>
        <v>98.8598943929571</v>
      </c>
      <c r="F28" s="107">
        <f>F29+F31+F33+F37+F39+F35</f>
        <v>6082988.24</v>
      </c>
      <c r="G28" s="107">
        <f>SUM(G29+G31+G33+G37+G39+G35)</f>
        <v>6013635.75</v>
      </c>
      <c r="H28" s="107">
        <f>H29+H31+H33+H37+H39+H35</f>
        <v>6013635.75</v>
      </c>
      <c r="I28" s="107">
        <f>I29+I31+I33+I37+I39</f>
        <v>0</v>
      </c>
      <c r="J28" s="107">
        <f>J29+J31+J33+J37+J39</f>
        <v>0</v>
      </c>
      <c r="K28" s="107">
        <f>K29+K31+K33+K37+K39</f>
        <v>0</v>
      </c>
    </row>
    <row r="29" spans="1:11" s="19" customFormat="1" ht="16.5">
      <c r="A29" s="44"/>
      <c r="B29" s="44">
        <v>85203</v>
      </c>
      <c r="C29" s="44"/>
      <c r="D29" s="45" t="s">
        <v>163</v>
      </c>
      <c r="E29" s="108">
        <f t="shared" si="0"/>
        <v>99.99786615448514</v>
      </c>
      <c r="F29" s="77">
        <v>455047</v>
      </c>
      <c r="G29" s="77">
        <f>SUM(G30:G30)</f>
        <v>455037.29</v>
      </c>
      <c r="H29" s="77">
        <f>SUM(H30:H30)</f>
        <v>455037.29</v>
      </c>
      <c r="I29" s="77">
        <f>SUM(I30:I30)</f>
        <v>0</v>
      </c>
      <c r="J29" s="77">
        <f>SUM(J30:J30)</f>
        <v>0</v>
      </c>
      <c r="K29" s="77">
        <f>SUM(K30:K30)</f>
        <v>0</v>
      </c>
    </row>
    <row r="30" spans="1:11" s="19" customFormat="1" ht="33">
      <c r="A30" s="44"/>
      <c r="B30" s="49"/>
      <c r="C30" s="49">
        <v>2010</v>
      </c>
      <c r="D30" s="32" t="s">
        <v>217</v>
      </c>
      <c r="E30" s="111">
        <f t="shared" si="0"/>
        <v>99.99786615448514</v>
      </c>
      <c r="F30" s="55">
        <v>455047</v>
      </c>
      <c r="G30" s="55">
        <f>H30+J30</f>
        <v>455037.29</v>
      </c>
      <c r="H30" s="55">
        <v>455037.29</v>
      </c>
      <c r="I30" s="55"/>
      <c r="J30" s="112"/>
      <c r="K30" s="113"/>
    </row>
    <row r="31" spans="1:11" s="19" customFormat="1" ht="33">
      <c r="A31" s="44"/>
      <c r="B31" s="44">
        <v>85212</v>
      </c>
      <c r="C31" s="44"/>
      <c r="D31" s="45" t="s">
        <v>169</v>
      </c>
      <c r="E31" s="108">
        <f t="shared" si="0"/>
        <v>99.06774409891345</v>
      </c>
      <c r="F31" s="77">
        <f aca="true" t="shared" si="4" ref="F31:K31">F32</f>
        <v>5338000</v>
      </c>
      <c r="G31" s="77">
        <f t="shared" si="4"/>
        <v>5288236.18</v>
      </c>
      <c r="H31" s="77">
        <f t="shared" si="4"/>
        <v>5288236.18</v>
      </c>
      <c r="I31" s="77">
        <f t="shared" si="4"/>
        <v>0</v>
      </c>
      <c r="J31" s="77">
        <f t="shared" si="4"/>
        <v>0</v>
      </c>
      <c r="K31" s="77">
        <f t="shared" si="4"/>
        <v>0</v>
      </c>
    </row>
    <row r="32" spans="1:11" s="19" customFormat="1" ht="33">
      <c r="A32" s="44"/>
      <c r="B32" s="49"/>
      <c r="C32" s="49">
        <v>2010</v>
      </c>
      <c r="D32" s="32" t="s">
        <v>217</v>
      </c>
      <c r="E32" s="111">
        <f t="shared" si="0"/>
        <v>99.06774409891345</v>
      </c>
      <c r="F32" s="55">
        <v>5338000</v>
      </c>
      <c r="G32" s="55">
        <f>H32+J32</f>
        <v>5288236.18</v>
      </c>
      <c r="H32" s="55">
        <v>5288236.18</v>
      </c>
      <c r="I32" s="55"/>
      <c r="J32" s="112"/>
      <c r="K32" s="113"/>
    </row>
    <row r="33" spans="1:11" s="19" customFormat="1" ht="75">
      <c r="A33" s="44"/>
      <c r="B33" s="44">
        <v>85213</v>
      </c>
      <c r="C33" s="44"/>
      <c r="D33" s="120" t="s">
        <v>170</v>
      </c>
      <c r="E33" s="108">
        <f t="shared" si="0"/>
        <v>98.21945337620579</v>
      </c>
      <c r="F33" s="77">
        <f aca="true" t="shared" si="5" ref="F33:K33">F34</f>
        <v>31100</v>
      </c>
      <c r="G33" s="77">
        <f t="shared" si="5"/>
        <v>30546.25</v>
      </c>
      <c r="H33" s="77">
        <f t="shared" si="5"/>
        <v>30546.25</v>
      </c>
      <c r="I33" s="77">
        <f t="shared" si="5"/>
        <v>0</v>
      </c>
      <c r="J33" s="77">
        <f t="shared" si="5"/>
        <v>0</v>
      </c>
      <c r="K33" s="77">
        <f t="shared" si="5"/>
        <v>0</v>
      </c>
    </row>
    <row r="34" spans="1:11" s="19" customFormat="1" ht="33">
      <c r="A34" s="44"/>
      <c r="B34" s="49"/>
      <c r="C34" s="49">
        <v>2010</v>
      </c>
      <c r="D34" s="32" t="s">
        <v>217</v>
      </c>
      <c r="E34" s="111">
        <f t="shared" si="0"/>
        <v>98.21945337620579</v>
      </c>
      <c r="F34" s="55">
        <v>31100</v>
      </c>
      <c r="G34" s="55">
        <f>H34+J34</f>
        <v>30546.25</v>
      </c>
      <c r="H34" s="55">
        <v>30546.25</v>
      </c>
      <c r="I34" s="55"/>
      <c r="J34" s="112"/>
      <c r="K34" s="113"/>
    </row>
    <row r="35" spans="1:11" s="19" customFormat="1" ht="16.5">
      <c r="A35" s="44"/>
      <c r="B35" s="119">
        <v>85215</v>
      </c>
      <c r="C35" s="119"/>
      <c r="D35" s="69" t="s">
        <v>362</v>
      </c>
      <c r="E35" s="703">
        <v>8.5</v>
      </c>
      <c r="F35" s="109">
        <v>18454.24</v>
      </c>
      <c r="G35" s="109">
        <v>2754.45</v>
      </c>
      <c r="H35" s="109">
        <v>2754.45</v>
      </c>
      <c r="I35" s="55"/>
      <c r="J35" s="112"/>
      <c r="K35" s="113"/>
    </row>
    <row r="36" spans="1:11" s="19" customFormat="1" ht="33">
      <c r="A36" s="44"/>
      <c r="B36" s="119"/>
      <c r="C36" s="679">
        <v>2010</v>
      </c>
      <c r="D36" s="32" t="s">
        <v>217</v>
      </c>
      <c r="E36" s="704">
        <v>8.5</v>
      </c>
      <c r="F36" s="67">
        <v>18454.24</v>
      </c>
      <c r="G36" s="67">
        <v>2754.45</v>
      </c>
      <c r="H36" s="67">
        <v>2754.45</v>
      </c>
      <c r="I36" s="55"/>
      <c r="J36" s="112"/>
      <c r="K36" s="113"/>
    </row>
    <row r="37" spans="1:11" s="19" customFormat="1" ht="16.5">
      <c r="A37" s="49"/>
      <c r="B37" s="44">
        <v>85228</v>
      </c>
      <c r="C37" s="44"/>
      <c r="D37" s="121" t="s">
        <v>175</v>
      </c>
      <c r="E37" s="108">
        <f t="shared" si="0"/>
        <v>99.99882424242425</v>
      </c>
      <c r="F37" s="77">
        <f aca="true" t="shared" si="6" ref="F37:K37">F38</f>
        <v>82500</v>
      </c>
      <c r="G37" s="77">
        <f t="shared" si="6"/>
        <v>82499.03</v>
      </c>
      <c r="H37" s="77">
        <f t="shared" si="6"/>
        <v>82499.03</v>
      </c>
      <c r="I37" s="77">
        <f t="shared" si="6"/>
        <v>0</v>
      </c>
      <c r="J37" s="77">
        <f t="shared" si="6"/>
        <v>0</v>
      </c>
      <c r="K37" s="77">
        <f t="shared" si="6"/>
        <v>0</v>
      </c>
    </row>
    <row r="38" spans="1:11" s="19" customFormat="1" ht="30.75" customHeight="1">
      <c r="A38" s="49"/>
      <c r="B38" s="32" t="s">
        <v>222</v>
      </c>
      <c r="C38" s="49">
        <v>2010</v>
      </c>
      <c r="D38" s="32" t="s">
        <v>217</v>
      </c>
      <c r="E38" s="111">
        <f t="shared" si="0"/>
        <v>99.99882424242425</v>
      </c>
      <c r="F38" s="55">
        <v>82500</v>
      </c>
      <c r="G38" s="55">
        <f>H38+J38</f>
        <v>82499.03</v>
      </c>
      <c r="H38" s="55">
        <v>82499.03</v>
      </c>
      <c r="I38" s="55"/>
      <c r="J38" s="122"/>
      <c r="K38" s="113"/>
    </row>
    <row r="39" spans="1:11" s="19" customFormat="1" ht="16.5">
      <c r="A39" s="49"/>
      <c r="B39" s="123">
        <v>85295</v>
      </c>
      <c r="C39" s="49"/>
      <c r="D39" s="45" t="s">
        <v>16</v>
      </c>
      <c r="E39" s="108">
        <f t="shared" si="0"/>
        <v>97.89441182617948</v>
      </c>
      <c r="F39" s="77">
        <f aca="true" t="shared" si="7" ref="F39:K39">F40</f>
        <v>157887</v>
      </c>
      <c r="G39" s="77">
        <f t="shared" si="7"/>
        <v>154562.55</v>
      </c>
      <c r="H39" s="77">
        <f t="shared" si="7"/>
        <v>154562.55</v>
      </c>
      <c r="I39" s="77">
        <f t="shared" si="7"/>
        <v>0</v>
      </c>
      <c r="J39" s="77">
        <f t="shared" si="7"/>
        <v>0</v>
      </c>
      <c r="K39" s="77">
        <f t="shared" si="7"/>
        <v>0</v>
      </c>
    </row>
    <row r="40" spans="1:11" s="19" customFormat="1" ht="33.75" thickBot="1">
      <c r="A40" s="1054"/>
      <c r="B40" s="1055"/>
      <c r="C40" s="1054">
        <v>2010</v>
      </c>
      <c r="D40" s="114" t="s">
        <v>217</v>
      </c>
      <c r="E40" s="1056">
        <f t="shared" si="0"/>
        <v>97.89441182617948</v>
      </c>
      <c r="F40" s="1057">
        <v>157887</v>
      </c>
      <c r="G40" s="1057">
        <f>H40+J40</f>
        <v>154562.55</v>
      </c>
      <c r="H40" s="1057">
        <v>154562.55</v>
      </c>
      <c r="I40" s="1057"/>
      <c r="J40" s="1058"/>
      <c r="K40" s="1059"/>
    </row>
    <row r="41" spans="1:11" s="19" customFormat="1" ht="30.75" customHeight="1" thickBot="1">
      <c r="A41" s="1204" t="s">
        <v>212</v>
      </c>
      <c r="B41" s="1205"/>
      <c r="C41" s="1205"/>
      <c r="D41" s="1205"/>
      <c r="E41" s="1060">
        <f t="shared" si="0"/>
        <v>98.95446680902738</v>
      </c>
      <c r="F41" s="1052">
        <f>F28+F15+F9+F18+F25+F12</f>
        <v>7003444.81</v>
      </c>
      <c r="G41" s="1052">
        <f>SUM(G28+G25+G18+G15+G9+G12)</f>
        <v>6930221.47</v>
      </c>
      <c r="H41" s="1052">
        <f>H28+H15+H9+H18+H25+H12</f>
        <v>6930221.47</v>
      </c>
      <c r="I41" s="1052">
        <v>0</v>
      </c>
      <c r="J41" s="1052">
        <v>0</v>
      </c>
      <c r="K41" s="1053">
        <v>0</v>
      </c>
    </row>
  </sheetData>
  <sheetProtection selectLockedCells="1" selectUnlockedCells="1"/>
  <mergeCells count="12">
    <mergeCell ref="J6:J7"/>
    <mergeCell ref="A41:D41"/>
    <mergeCell ref="A1:K1"/>
    <mergeCell ref="A5:A7"/>
    <mergeCell ref="B5:B7"/>
    <mergeCell ref="C5:C7"/>
    <mergeCell ref="D5:D7"/>
    <mergeCell ref="E5:E7"/>
    <mergeCell ref="F5:F7"/>
    <mergeCell ref="G5:G7"/>
    <mergeCell ref="H5:K5"/>
    <mergeCell ref="H6:H7"/>
  </mergeCells>
  <printOptions horizontalCentered="1" verticalCentered="1"/>
  <pageMargins left="0.5902777777777778" right="0.5902777777777778" top="0.9256944444444444" bottom="0.7569444444444444" header="0.5902777777777778" footer="0.5902777777777778"/>
  <pageSetup fitToHeight="0" fitToWidth="1" horizontalDpi="300" verticalDpi="300" orientation="landscape" paperSize="9" scale="57" r:id="rId1"/>
  <headerFooter alignWithMargins="0">
    <oddHeader xml:space="preserve">&amp;R&amp;"Times New Roman,Normalny"Załącznik Nr 2 do sprawozdania Burmistrza Barlinka z wykonania budżetu Gminy Barlinek za 2014 rok  </oddHeader>
    <oddFooter>&amp;C&amp;"Times New Roman,Normalny"&amp;12Strona &amp;P z &amp;N</oddFooter>
  </headerFooter>
  <rowBreaks count="1" manualBreakCount="1">
    <brk id="27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showGridLines="0" defaultGridColor="0" view="pageLayout" zoomScaleSheetLayoutView="80" colorId="15" workbookViewId="0" topLeftCell="A1">
      <selection activeCell="C27" sqref="C27"/>
    </sheetView>
  </sheetViews>
  <sheetFormatPr defaultColWidth="9.00390625" defaultRowHeight="12.75" customHeight="1"/>
  <cols>
    <col min="1" max="1" width="4.75390625" style="588" customWidth="1"/>
    <col min="2" max="2" width="40.125" style="588" customWidth="1"/>
    <col min="3" max="3" width="19.125" style="588" customWidth="1"/>
    <col min="4" max="6" width="17.125" style="588" customWidth="1"/>
    <col min="7" max="16384" width="9.125" style="588" customWidth="1"/>
  </cols>
  <sheetData>
    <row r="1" spans="1:9" ht="57" customHeight="1">
      <c r="A1" s="1309" t="s">
        <v>445</v>
      </c>
      <c r="B1" s="1309"/>
      <c r="C1" s="1309"/>
      <c r="D1" s="1309"/>
      <c r="E1" s="1309"/>
      <c r="F1" s="1309"/>
      <c r="I1" s="589"/>
    </row>
    <row r="2" ht="9.75" customHeight="1">
      <c r="F2" s="590"/>
    </row>
    <row r="3" spans="1:6" ht="64.5" customHeight="1">
      <c r="A3" s="591" t="s">
        <v>446</v>
      </c>
      <c r="B3" s="591" t="s">
        <v>447</v>
      </c>
      <c r="C3" s="592" t="s">
        <v>448</v>
      </c>
      <c r="D3" s="592" t="s">
        <v>1</v>
      </c>
      <c r="E3" s="592" t="s">
        <v>449</v>
      </c>
      <c r="F3" s="592" t="s">
        <v>450</v>
      </c>
    </row>
    <row r="4" spans="1:6" s="595" customFormat="1" ht="12.75" customHeight="1">
      <c r="A4" s="593">
        <v>1</v>
      </c>
      <c r="B4" s="593">
        <v>2</v>
      </c>
      <c r="C4" s="593">
        <v>3</v>
      </c>
      <c r="D4" s="593">
        <v>4</v>
      </c>
      <c r="E4" s="594">
        <v>5</v>
      </c>
      <c r="F4" s="594">
        <v>6</v>
      </c>
    </row>
    <row r="5" spans="1:6" s="597" customFormat="1" ht="18.75" customHeight="1">
      <c r="A5" s="1310" t="s">
        <v>451</v>
      </c>
      <c r="B5" s="1310"/>
      <c r="C5" s="1037"/>
      <c r="D5" s="1038">
        <f>SUM(D6:D12)</f>
        <v>5281676</v>
      </c>
      <c r="E5" s="1038">
        <f>SUM(E12)</f>
        <v>2691677.39</v>
      </c>
      <c r="F5" s="1039">
        <v>51</v>
      </c>
    </row>
    <row r="6" spans="1:6" s="597" customFormat="1" ht="18.75" customHeight="1">
      <c r="A6" s="598" t="s">
        <v>452</v>
      </c>
      <c r="B6" s="599" t="s">
        <v>453</v>
      </c>
      <c r="C6" s="598" t="s">
        <v>454</v>
      </c>
      <c r="D6" s="600">
        <v>2590000</v>
      </c>
      <c r="E6" s="600">
        <v>0</v>
      </c>
      <c r="F6" s="596">
        <f>E6/D6*100</f>
        <v>0</v>
      </c>
    </row>
    <row r="7" spans="1:6" s="597" customFormat="1" ht="12.75" customHeight="1" hidden="1">
      <c r="A7" s="598" t="s">
        <v>455</v>
      </c>
      <c r="B7" s="601" t="s">
        <v>456</v>
      </c>
      <c r="C7" s="598" t="s">
        <v>457</v>
      </c>
      <c r="D7" s="600"/>
      <c r="E7" s="600"/>
      <c r="F7" s="602">
        <v>0</v>
      </c>
    </row>
    <row r="8" spans="1:6" s="597" customFormat="1" ht="18.75" customHeight="1" hidden="1">
      <c r="A8" s="598" t="s">
        <v>458</v>
      </c>
      <c r="B8" s="599" t="s">
        <v>459</v>
      </c>
      <c r="C8" s="598" t="s">
        <v>460</v>
      </c>
      <c r="D8" s="600"/>
      <c r="E8" s="600"/>
      <c r="F8" s="602">
        <v>0</v>
      </c>
    </row>
    <row r="9" spans="1:6" s="597" customFormat="1" ht="18.75" customHeight="1" hidden="1">
      <c r="A9" s="598" t="s">
        <v>461</v>
      </c>
      <c r="B9" s="599" t="s">
        <v>462</v>
      </c>
      <c r="C9" s="598" t="s">
        <v>463</v>
      </c>
      <c r="D9" s="600"/>
      <c r="E9" s="600"/>
      <c r="F9" s="602"/>
    </row>
    <row r="10" spans="1:6" s="597" customFormat="1" ht="18.75" customHeight="1" hidden="1">
      <c r="A10" s="598" t="s">
        <v>464</v>
      </c>
      <c r="B10" s="599" t="s">
        <v>465</v>
      </c>
      <c r="C10" s="598" t="s">
        <v>466</v>
      </c>
      <c r="D10" s="600"/>
      <c r="E10" s="600"/>
      <c r="F10" s="602"/>
    </row>
    <row r="11" spans="1:6" s="597" customFormat="1" ht="18.75" customHeight="1" hidden="1">
      <c r="A11" s="598" t="s">
        <v>467</v>
      </c>
      <c r="B11" s="599" t="s">
        <v>468</v>
      </c>
      <c r="C11" s="598" t="s">
        <v>469</v>
      </c>
      <c r="D11" s="600"/>
      <c r="E11" s="600"/>
      <c r="F11" s="602">
        <v>0</v>
      </c>
    </row>
    <row r="12" spans="1:6" s="597" customFormat="1" ht="18.75" customHeight="1">
      <c r="A12" s="598" t="s">
        <v>455</v>
      </c>
      <c r="B12" s="599" t="s">
        <v>470</v>
      </c>
      <c r="C12" s="598" t="s">
        <v>471</v>
      </c>
      <c r="D12" s="600">
        <v>2691676</v>
      </c>
      <c r="E12" s="600">
        <v>2691677.39</v>
      </c>
      <c r="F12" s="602">
        <f>E12/D12*100</f>
        <v>100.00005164068781</v>
      </c>
    </row>
    <row r="13" spans="1:6" s="597" customFormat="1" ht="18.75" customHeight="1">
      <c r="A13" s="1310" t="s">
        <v>472</v>
      </c>
      <c r="B13" s="1310"/>
      <c r="C13" s="1037"/>
      <c r="D13" s="1038">
        <v>2200000</v>
      </c>
      <c r="E13" s="1038">
        <v>2200000</v>
      </c>
      <c r="F13" s="1039">
        <v>100</v>
      </c>
    </row>
    <row r="14" spans="1:6" s="597" customFormat="1" ht="18.75" customHeight="1">
      <c r="A14" s="598" t="s">
        <v>452</v>
      </c>
      <c r="B14" s="599" t="s">
        <v>473</v>
      </c>
      <c r="C14" s="598" t="s">
        <v>474</v>
      </c>
      <c r="D14" s="600">
        <v>200000</v>
      </c>
      <c r="E14" s="600">
        <v>200000</v>
      </c>
      <c r="F14" s="602">
        <f>E14/D14*100</f>
        <v>100</v>
      </c>
    </row>
    <row r="15" spans="1:6" s="597" customFormat="1" ht="63" customHeight="1" hidden="1">
      <c r="A15" s="598" t="s">
        <v>455</v>
      </c>
      <c r="B15" s="601" t="s">
        <v>475</v>
      </c>
      <c r="C15" s="598" t="s">
        <v>476</v>
      </c>
      <c r="D15" s="600"/>
      <c r="E15" s="600"/>
      <c r="F15" s="602"/>
    </row>
    <row r="16" spans="1:6" s="597" customFormat="1" ht="18.75" customHeight="1" hidden="1">
      <c r="A16" s="598" t="s">
        <v>458</v>
      </c>
      <c r="B16" s="599" t="s">
        <v>477</v>
      </c>
      <c r="C16" s="598" t="s">
        <v>478</v>
      </c>
      <c r="D16" s="600"/>
      <c r="E16" s="600"/>
      <c r="F16" s="602">
        <v>0</v>
      </c>
    </row>
    <row r="17" spans="1:6" s="597" customFormat="1" ht="18.75" customHeight="1" hidden="1">
      <c r="A17" s="598" t="s">
        <v>461</v>
      </c>
      <c r="B17" s="599" t="s">
        <v>479</v>
      </c>
      <c r="C17" s="598" t="s">
        <v>480</v>
      </c>
      <c r="D17" s="600"/>
      <c r="E17" s="600"/>
      <c r="F17" s="602"/>
    </row>
    <row r="18" spans="1:6" s="597" customFormat="1" ht="34.5" customHeight="1">
      <c r="A18" s="598" t="s">
        <v>455</v>
      </c>
      <c r="B18" s="601" t="s">
        <v>481</v>
      </c>
      <c r="C18" s="598" t="s">
        <v>482</v>
      </c>
      <c r="D18" s="600">
        <v>2000000</v>
      </c>
      <c r="E18" s="600">
        <v>2000000</v>
      </c>
      <c r="F18" s="602">
        <f>E18/D18*100</f>
        <v>100</v>
      </c>
    </row>
    <row r="19" spans="1:6" s="597" customFormat="1" ht="18.75" customHeight="1" hidden="1">
      <c r="A19" s="598" t="s">
        <v>467</v>
      </c>
      <c r="B19" s="599" t="s">
        <v>483</v>
      </c>
      <c r="C19" s="598" t="s">
        <v>484</v>
      </c>
      <c r="D19" s="600"/>
      <c r="E19" s="600"/>
      <c r="F19" s="602"/>
    </row>
    <row r="20" spans="1:6" ht="15" customHeight="1">
      <c r="A20" s="603"/>
      <c r="B20" s="604"/>
      <c r="C20" s="604"/>
      <c r="D20" s="604"/>
      <c r="E20" s="604"/>
      <c r="F20" s="604"/>
    </row>
    <row r="21" spans="1:6" ht="12.75" customHeight="1">
      <c r="A21" s="605"/>
      <c r="B21" s="606"/>
      <c r="C21" s="606"/>
      <c r="D21" s="606"/>
      <c r="E21" s="606"/>
      <c r="F21" s="606"/>
    </row>
  </sheetData>
  <sheetProtection selectLockedCells="1" selectUnlockedCells="1"/>
  <mergeCells count="3">
    <mergeCell ref="A1:F1"/>
    <mergeCell ref="A5:B5"/>
    <mergeCell ref="A13:B13"/>
  </mergeCells>
  <printOptions horizontalCentered="1"/>
  <pageMargins left="0.5902777777777778" right="0.5902777777777778" top="0.9673611111111111" bottom="0.9534722222222223" header="0.5902777777777778" footer="0.5902777777777778"/>
  <pageSetup horizontalDpi="300" verticalDpi="300" orientation="portrait" paperSize="9" scale="75" r:id="rId1"/>
  <headerFooter alignWithMargins="0">
    <oddHeader>&amp;R&amp;"Times New Roman,Normalny"&amp;12Załącznik Nr 20 do sprawozdania Burmistrza Barlinka z wykonania budżetu Gminy Barlinek za 2014 rok</oddHeader>
    <oddFooter>&amp;C&amp;"Times New Roman,Normalny"&amp;12Strona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8"/>
  <sheetViews>
    <sheetView showGridLines="0" defaultGridColor="0" view="pageLayout" zoomScaleSheetLayoutView="80" colorId="15" workbookViewId="0" topLeftCell="A217">
      <selection activeCell="J211" sqref="J211"/>
    </sheetView>
  </sheetViews>
  <sheetFormatPr defaultColWidth="8.75390625" defaultRowHeight="12.75"/>
  <cols>
    <col min="1" max="1" width="7.25390625" style="607" customWidth="1"/>
    <col min="2" max="2" width="10.25390625" style="607" customWidth="1"/>
    <col min="3" max="3" width="0" style="607" hidden="1" customWidth="1"/>
    <col min="4" max="4" width="11.125" style="607" customWidth="1"/>
    <col min="5" max="5" width="55.375" style="607" customWidth="1"/>
    <col min="6" max="6" width="15.625" style="608" customWidth="1"/>
    <col min="7" max="7" width="16.375" style="608" customWidth="1"/>
    <col min="8" max="8" width="10.875" style="607" customWidth="1"/>
    <col min="9" max="16384" width="8.75390625" style="607" customWidth="1"/>
  </cols>
  <sheetData>
    <row r="1" spans="1:8" ht="70.5" customHeight="1">
      <c r="A1" s="1309" t="s">
        <v>485</v>
      </c>
      <c r="B1" s="1309"/>
      <c r="C1" s="1309"/>
      <c r="D1" s="1309"/>
      <c r="E1" s="1309"/>
      <c r="F1" s="1309"/>
      <c r="G1" s="1309"/>
      <c r="H1" s="1309"/>
    </row>
    <row r="2" spans="1:8" ht="15.75">
      <c r="A2" s="1159" t="s">
        <v>6</v>
      </c>
      <c r="B2" s="1159" t="s">
        <v>7</v>
      </c>
      <c r="C2" s="1159" t="s">
        <v>8</v>
      </c>
      <c r="D2" s="1160" t="s">
        <v>8</v>
      </c>
      <c r="E2" s="1159" t="s">
        <v>486</v>
      </c>
      <c r="F2" s="1161" t="s">
        <v>215</v>
      </c>
      <c r="G2" s="1162" t="s">
        <v>487</v>
      </c>
      <c r="H2" s="1163" t="s">
        <v>488</v>
      </c>
    </row>
    <row r="3" spans="1:8" s="609" customFormat="1" ht="24.75" customHeight="1">
      <c r="A3" s="1318" t="s">
        <v>489</v>
      </c>
      <c r="B3" s="1318"/>
      <c r="C3" s="1318"/>
      <c r="D3" s="1318"/>
      <c r="E3" s="1318"/>
      <c r="F3" s="1164">
        <f>F4+F10+F13</f>
        <v>8882</v>
      </c>
      <c r="G3" s="1164">
        <f>G4+G10+G13</f>
        <v>7985.76</v>
      </c>
      <c r="H3" s="1165">
        <f aca="true" t="shared" si="0" ref="H3:H60">G3/F3*100</f>
        <v>89.90947984688134</v>
      </c>
    </row>
    <row r="4" spans="1:8" ht="17.25" customHeight="1">
      <c r="A4" s="1168">
        <v>900</v>
      </c>
      <c r="B4" s="1317" t="s">
        <v>369</v>
      </c>
      <c r="C4" s="1317"/>
      <c r="D4" s="1317"/>
      <c r="E4" s="1317"/>
      <c r="F4" s="1169">
        <f>F5+F8</f>
        <v>3910</v>
      </c>
      <c r="G4" s="1169">
        <f>G5+G8</f>
        <v>3624.99</v>
      </c>
      <c r="H4" s="1170">
        <f t="shared" si="0"/>
        <v>92.71074168797954</v>
      </c>
    </row>
    <row r="5" spans="1:8" s="615" customFormat="1" ht="15.75" customHeight="1">
      <c r="A5" s="612"/>
      <c r="B5" s="612">
        <v>90004</v>
      </c>
      <c r="C5" s="612">
        <v>4210</v>
      </c>
      <c r="D5" s="612"/>
      <c r="E5" s="307" t="s">
        <v>192</v>
      </c>
      <c r="F5" s="613">
        <f>SUM(F6:F7)</f>
        <v>1410</v>
      </c>
      <c r="G5" s="613">
        <f>SUM(G6:G7)</f>
        <v>1124.99</v>
      </c>
      <c r="H5" s="614">
        <f t="shared" si="0"/>
        <v>79.78652482269504</v>
      </c>
    </row>
    <row r="6" spans="1:8" s="615" customFormat="1" ht="15.75" customHeight="1">
      <c r="A6" s="612"/>
      <c r="B6" s="612"/>
      <c r="C6" s="612"/>
      <c r="D6" s="612">
        <v>4210</v>
      </c>
      <c r="E6" s="307" t="s">
        <v>270</v>
      </c>
      <c r="F6" s="613">
        <v>1410</v>
      </c>
      <c r="G6" s="616">
        <v>1029.99</v>
      </c>
      <c r="H6" s="614">
        <f t="shared" si="0"/>
        <v>73.04893617021277</v>
      </c>
    </row>
    <row r="7" spans="1:8" s="615" customFormat="1" ht="15.75" customHeight="1">
      <c r="A7" s="612"/>
      <c r="B7" s="612"/>
      <c r="C7" s="612"/>
      <c r="D7" s="612">
        <v>4300</v>
      </c>
      <c r="E7" s="307" t="s">
        <v>16</v>
      </c>
      <c r="F7" s="613">
        <v>0</v>
      </c>
      <c r="G7" s="616">
        <v>95</v>
      </c>
      <c r="H7" s="614">
        <v>0</v>
      </c>
    </row>
    <row r="8" spans="1:8" s="615" customFormat="1" ht="15.75" customHeight="1">
      <c r="A8" s="612"/>
      <c r="B8" s="612">
        <v>90095</v>
      </c>
      <c r="C8" s="612"/>
      <c r="D8" s="612"/>
      <c r="E8" s="617" t="s">
        <v>16</v>
      </c>
      <c r="F8" s="613">
        <f>F9</f>
        <v>2500</v>
      </c>
      <c r="G8" s="613">
        <f>G9</f>
        <v>2500</v>
      </c>
      <c r="H8" s="614">
        <f t="shared" si="0"/>
        <v>100</v>
      </c>
    </row>
    <row r="9" spans="1:8" s="615" customFormat="1" ht="15.75" customHeight="1">
      <c r="A9" s="612"/>
      <c r="B9" s="612"/>
      <c r="C9" s="612"/>
      <c r="D9" s="612">
        <v>4210</v>
      </c>
      <c r="E9" s="307" t="s">
        <v>270</v>
      </c>
      <c r="F9" s="613">
        <v>2500</v>
      </c>
      <c r="G9" s="616">
        <v>2500</v>
      </c>
      <c r="H9" s="614">
        <f t="shared" si="0"/>
        <v>100</v>
      </c>
    </row>
    <row r="10" spans="1:8" s="615" customFormat="1" ht="15.75" customHeight="1">
      <c r="A10" s="1168">
        <v>921</v>
      </c>
      <c r="B10" s="1317" t="s">
        <v>203</v>
      </c>
      <c r="C10" s="1317"/>
      <c r="D10" s="1317"/>
      <c r="E10" s="1317"/>
      <c r="F10" s="1171">
        <f>F11</f>
        <v>3172</v>
      </c>
      <c r="G10" s="1171">
        <f>G11</f>
        <v>2824.36</v>
      </c>
      <c r="H10" s="1170">
        <f t="shared" si="0"/>
        <v>89.04035308953343</v>
      </c>
    </row>
    <row r="11" spans="1:8" s="615" customFormat="1" ht="15.75" customHeight="1">
      <c r="A11" s="612"/>
      <c r="B11" s="612">
        <v>92195</v>
      </c>
      <c r="C11" s="612">
        <v>4210</v>
      </c>
      <c r="D11" s="612"/>
      <c r="E11" s="617" t="s">
        <v>16</v>
      </c>
      <c r="F11" s="618">
        <v>3172</v>
      </c>
      <c r="G11" s="618">
        <v>2824.36</v>
      </c>
      <c r="H11" s="614">
        <f t="shared" si="0"/>
        <v>89.04035308953343</v>
      </c>
    </row>
    <row r="12" spans="1:8" s="615" customFormat="1" ht="15.75" customHeight="1">
      <c r="A12" s="612"/>
      <c r="B12" s="612"/>
      <c r="C12" s="612"/>
      <c r="D12" s="612">
        <v>4210</v>
      </c>
      <c r="E12" s="307" t="s">
        <v>270</v>
      </c>
      <c r="F12" s="618">
        <v>3172</v>
      </c>
      <c r="G12" s="616">
        <v>2824.36</v>
      </c>
      <c r="H12" s="614">
        <f t="shared" si="0"/>
        <v>89.04035308953343</v>
      </c>
    </row>
    <row r="13" spans="1:8" ht="15.75">
      <c r="A13" s="1168">
        <v>926</v>
      </c>
      <c r="B13" s="1317" t="s">
        <v>206</v>
      </c>
      <c r="C13" s="1317"/>
      <c r="D13" s="1317"/>
      <c r="E13" s="1317"/>
      <c r="F13" s="1169">
        <f>SUM(F14)</f>
        <v>1800</v>
      </c>
      <c r="G13" s="1169">
        <f>SUM(G14)</f>
        <v>1536.41</v>
      </c>
      <c r="H13" s="1170">
        <f t="shared" si="0"/>
        <v>85.3561111111111</v>
      </c>
    </row>
    <row r="14" spans="1:8" ht="15.75">
      <c r="A14" s="612"/>
      <c r="B14" s="612">
        <v>92695</v>
      </c>
      <c r="C14" s="612">
        <v>4210</v>
      </c>
      <c r="D14" s="612"/>
      <c r="E14" s="617" t="s">
        <v>16</v>
      </c>
      <c r="F14" s="613">
        <f>SUM(F15:F16)</f>
        <v>1800</v>
      </c>
      <c r="G14" s="613">
        <f>SUM(G15:G16)</f>
        <v>1536.41</v>
      </c>
      <c r="H14" s="614">
        <f t="shared" si="0"/>
        <v>85.3561111111111</v>
      </c>
    </row>
    <row r="15" spans="1:8" ht="15.75">
      <c r="A15" s="612"/>
      <c r="B15" s="612"/>
      <c r="C15" s="612"/>
      <c r="D15" s="612">
        <v>4210</v>
      </c>
      <c r="E15" s="307" t="s">
        <v>270</v>
      </c>
      <c r="F15" s="613">
        <v>1200</v>
      </c>
      <c r="G15" s="616">
        <v>1200</v>
      </c>
      <c r="H15" s="614">
        <f t="shared" si="0"/>
        <v>100</v>
      </c>
    </row>
    <row r="16" spans="1:8" ht="15.75">
      <c r="A16" s="612"/>
      <c r="B16" s="612"/>
      <c r="C16" s="612"/>
      <c r="D16" s="612">
        <v>4270</v>
      </c>
      <c r="E16" s="307" t="s">
        <v>294</v>
      </c>
      <c r="F16" s="613">
        <v>600</v>
      </c>
      <c r="G16" s="616">
        <v>336.41</v>
      </c>
      <c r="H16" s="614">
        <f t="shared" si="0"/>
        <v>56.06833333333334</v>
      </c>
    </row>
    <row r="17" spans="1:8" ht="12.75" customHeight="1">
      <c r="A17" s="1318" t="s">
        <v>491</v>
      </c>
      <c r="B17" s="1318"/>
      <c r="C17" s="1318"/>
      <c r="D17" s="1318"/>
      <c r="E17" s="1318"/>
      <c r="F17" s="1164">
        <v>7415</v>
      </c>
      <c r="G17" s="1164">
        <v>5982</v>
      </c>
      <c r="H17" s="1165">
        <f t="shared" si="0"/>
        <v>80.67430883344572</v>
      </c>
    </row>
    <row r="18" spans="1:8" ht="17.25" customHeight="1">
      <c r="A18" s="1172">
        <v>600</v>
      </c>
      <c r="B18" s="1319" t="s">
        <v>26</v>
      </c>
      <c r="C18" s="1319"/>
      <c r="D18" s="1319"/>
      <c r="E18" s="1319"/>
      <c r="F18" s="1173">
        <f>F19</f>
        <v>7415</v>
      </c>
      <c r="G18" s="1173">
        <f>SUM(G20:G20)</f>
        <v>5982</v>
      </c>
      <c r="H18" s="1170">
        <f t="shared" si="0"/>
        <v>80.67430883344572</v>
      </c>
    </row>
    <row r="19" spans="1:8" ht="15.75">
      <c r="A19" s="619"/>
      <c r="B19" s="620">
        <v>60016</v>
      </c>
      <c r="C19" s="621"/>
      <c r="D19" s="620"/>
      <c r="E19" s="622" t="s">
        <v>27</v>
      </c>
      <c r="F19" s="623">
        <v>7415</v>
      </c>
      <c r="G19" s="623">
        <v>5982</v>
      </c>
      <c r="H19" s="614">
        <f t="shared" si="0"/>
        <v>80.67430883344572</v>
      </c>
    </row>
    <row r="20" spans="1:8" ht="15.75">
      <c r="A20" s="619"/>
      <c r="B20" s="620"/>
      <c r="C20" s="621"/>
      <c r="D20" s="612">
        <v>4270</v>
      </c>
      <c r="E20" s="307" t="s">
        <v>294</v>
      </c>
      <c r="F20" s="623">
        <v>7415</v>
      </c>
      <c r="G20" s="616">
        <v>5982</v>
      </c>
      <c r="H20" s="614">
        <f t="shared" si="0"/>
        <v>80.67430883344572</v>
      </c>
    </row>
    <row r="21" spans="1:8" ht="12.75" customHeight="1">
      <c r="A21" s="1318" t="s">
        <v>490</v>
      </c>
      <c r="B21" s="1318"/>
      <c r="C21" s="1318"/>
      <c r="D21" s="1318"/>
      <c r="E21" s="1318"/>
      <c r="F21" s="1164">
        <f>F22+F26</f>
        <v>9037</v>
      </c>
      <c r="G21" s="1164">
        <f>G22+G26</f>
        <v>7952.14</v>
      </c>
      <c r="H21" s="1165">
        <f t="shared" si="0"/>
        <v>87.99535243996903</v>
      </c>
    </row>
    <row r="22" spans="1:8" s="609" customFormat="1" ht="15.75" customHeight="1">
      <c r="A22" s="1168">
        <v>900</v>
      </c>
      <c r="B22" s="1317" t="s">
        <v>369</v>
      </c>
      <c r="C22" s="1317"/>
      <c r="D22" s="1317"/>
      <c r="E22" s="1317"/>
      <c r="F22" s="1171">
        <f>F23</f>
        <v>1500</v>
      </c>
      <c r="G22" s="1171">
        <f>G23</f>
        <v>551.8</v>
      </c>
      <c r="H22" s="1170">
        <f t="shared" si="0"/>
        <v>36.78666666666666</v>
      </c>
    </row>
    <row r="23" spans="1:8" s="609" customFormat="1" ht="15.75" customHeight="1">
      <c r="A23" s="610"/>
      <c r="B23" s="313">
        <v>90004</v>
      </c>
      <c r="C23" s="624"/>
      <c r="D23" s="625"/>
      <c r="E23" s="307" t="s">
        <v>192</v>
      </c>
      <c r="F23" s="613">
        <f>SUM(F24:F25)</f>
        <v>1500</v>
      </c>
      <c r="G23" s="613">
        <f>SUM(G24:G25)</f>
        <v>551.8</v>
      </c>
      <c r="H23" s="614">
        <f t="shared" si="0"/>
        <v>36.78666666666666</v>
      </c>
    </row>
    <row r="24" spans="1:8" s="609" customFormat="1" ht="15.75" customHeight="1">
      <c r="A24" s="610"/>
      <c r="B24" s="313"/>
      <c r="C24" s="624"/>
      <c r="D24" s="625">
        <v>4210</v>
      </c>
      <c r="E24" s="622" t="s">
        <v>270</v>
      </c>
      <c r="F24" s="613">
        <v>500</v>
      </c>
      <c r="G24" s="613">
        <v>526.8</v>
      </c>
      <c r="H24" s="614">
        <f t="shared" si="0"/>
        <v>105.35999999999999</v>
      </c>
    </row>
    <row r="25" spans="1:8" s="609" customFormat="1" ht="15.75" customHeight="1">
      <c r="A25" s="610"/>
      <c r="B25" s="313"/>
      <c r="C25" s="624"/>
      <c r="D25" s="625">
        <v>4300</v>
      </c>
      <c r="E25" s="622" t="s">
        <v>264</v>
      </c>
      <c r="F25" s="613">
        <v>1000</v>
      </c>
      <c r="G25" s="613">
        <v>25</v>
      </c>
      <c r="H25" s="614">
        <f t="shared" si="0"/>
        <v>2.5</v>
      </c>
    </row>
    <row r="26" spans="1:8" s="609" customFormat="1" ht="15.75" customHeight="1">
      <c r="A26" s="1168">
        <v>921</v>
      </c>
      <c r="B26" s="1317" t="s">
        <v>203</v>
      </c>
      <c r="C26" s="1317"/>
      <c r="D26" s="1317"/>
      <c r="E26" s="1317" t="s">
        <v>203</v>
      </c>
      <c r="F26" s="1174">
        <f>SUM(F27+F32+F34)</f>
        <v>7537</v>
      </c>
      <c r="G26" s="1174">
        <f>SUM(G27+G32+G34)</f>
        <v>7400.34</v>
      </c>
      <c r="H26" s="1175">
        <f t="shared" si="0"/>
        <v>98.18681172880457</v>
      </c>
    </row>
    <row r="27" spans="1:8" s="609" customFormat="1" ht="15.75" customHeight="1">
      <c r="A27" s="610"/>
      <c r="B27" s="838">
        <v>92109</v>
      </c>
      <c r="C27" s="610"/>
      <c r="D27" s="610"/>
      <c r="E27" s="307" t="s">
        <v>204</v>
      </c>
      <c r="F27" s="613">
        <f>SUM(F28:F31)</f>
        <v>3637</v>
      </c>
      <c r="G27" s="613">
        <f>SUM(G28:G31)</f>
        <v>3588.78</v>
      </c>
      <c r="H27" s="614">
        <f t="shared" si="0"/>
        <v>98.67418201814682</v>
      </c>
    </row>
    <row r="28" spans="1:8" s="609" customFormat="1" ht="15.75" customHeight="1">
      <c r="A28" s="610"/>
      <c r="B28" s="610"/>
      <c r="C28" s="610"/>
      <c r="D28" s="838">
        <v>4210</v>
      </c>
      <c r="E28" s="839" t="s">
        <v>270</v>
      </c>
      <c r="F28" s="613">
        <v>2637</v>
      </c>
      <c r="G28" s="613">
        <v>2022.84</v>
      </c>
      <c r="H28" s="614">
        <f t="shared" si="0"/>
        <v>76.7098976109215</v>
      </c>
    </row>
    <row r="29" spans="1:8" s="609" customFormat="1" ht="15.75" customHeight="1">
      <c r="A29" s="610"/>
      <c r="B29" s="610"/>
      <c r="C29" s="610"/>
      <c r="D29" s="838">
        <v>4260</v>
      </c>
      <c r="E29" s="839" t="s">
        <v>267</v>
      </c>
      <c r="F29" s="613">
        <v>1000</v>
      </c>
      <c r="G29" s="613">
        <v>620</v>
      </c>
      <c r="H29" s="614">
        <f t="shared" si="0"/>
        <v>62</v>
      </c>
    </row>
    <row r="30" spans="1:8" s="609" customFormat="1" ht="15.75" customHeight="1">
      <c r="A30" s="610"/>
      <c r="B30" s="610"/>
      <c r="C30" s="610"/>
      <c r="D30" s="838">
        <v>4300</v>
      </c>
      <c r="E30" s="839" t="s">
        <v>264</v>
      </c>
      <c r="F30" s="613">
        <v>0</v>
      </c>
      <c r="G30" s="613">
        <v>700.54</v>
      </c>
      <c r="H30" s="614">
        <v>0</v>
      </c>
    </row>
    <row r="31" spans="1:8" s="609" customFormat="1" ht="15.75" customHeight="1">
      <c r="A31" s="610"/>
      <c r="B31" s="610"/>
      <c r="C31" s="610"/>
      <c r="D31" s="838">
        <v>4350</v>
      </c>
      <c r="E31" s="839" t="s">
        <v>341</v>
      </c>
      <c r="F31" s="613">
        <v>0</v>
      </c>
      <c r="G31" s="613">
        <v>245.4</v>
      </c>
      <c r="H31" s="614">
        <v>0</v>
      </c>
    </row>
    <row r="32" spans="1:8" s="609" customFormat="1" ht="15.75" customHeight="1">
      <c r="A32" s="610"/>
      <c r="B32" s="838">
        <v>92120</v>
      </c>
      <c r="C32" s="610"/>
      <c r="D32" s="838"/>
      <c r="E32" s="839" t="s">
        <v>377</v>
      </c>
      <c r="F32" s="613">
        <v>2000</v>
      </c>
      <c r="G32" s="613">
        <v>2000</v>
      </c>
      <c r="H32" s="614">
        <v>100</v>
      </c>
    </row>
    <row r="33" spans="1:8" s="609" customFormat="1" ht="82.5">
      <c r="A33" s="610"/>
      <c r="B33" s="838"/>
      <c r="C33" s="610"/>
      <c r="D33" s="838">
        <v>2720</v>
      </c>
      <c r="E33" s="32" t="s">
        <v>378</v>
      </c>
      <c r="F33" s="613">
        <v>2000</v>
      </c>
      <c r="G33" s="613">
        <v>2000</v>
      </c>
      <c r="H33" s="614">
        <v>100</v>
      </c>
    </row>
    <row r="34" spans="1:8" s="609" customFormat="1" ht="15.75" customHeight="1">
      <c r="A34" s="610"/>
      <c r="B34" s="838">
        <v>92195</v>
      </c>
      <c r="C34" s="610"/>
      <c r="D34" s="838"/>
      <c r="E34" s="839" t="s">
        <v>264</v>
      </c>
      <c r="F34" s="613">
        <v>1900</v>
      </c>
      <c r="G34" s="613">
        <v>1811.56</v>
      </c>
      <c r="H34" s="614">
        <v>100</v>
      </c>
    </row>
    <row r="35" spans="1:8" s="609" customFormat="1" ht="15.75" customHeight="1">
      <c r="A35" s="610"/>
      <c r="B35" s="838"/>
      <c r="C35" s="610"/>
      <c r="D35" s="838">
        <v>4210</v>
      </c>
      <c r="E35" s="839" t="s">
        <v>270</v>
      </c>
      <c r="F35" s="613">
        <v>1900</v>
      </c>
      <c r="G35" s="613">
        <v>1811.56</v>
      </c>
      <c r="H35" s="614">
        <v>100</v>
      </c>
    </row>
    <row r="36" spans="1:8" s="609" customFormat="1" ht="15.75" customHeight="1">
      <c r="A36" s="1318" t="s">
        <v>492</v>
      </c>
      <c r="B36" s="1318"/>
      <c r="C36" s="1318"/>
      <c r="D36" s="1318"/>
      <c r="E36" s="1318"/>
      <c r="F36" s="1164">
        <f>F41+F37</f>
        <v>6797</v>
      </c>
      <c r="G36" s="1164">
        <f>G41+G37</f>
        <v>5265.64</v>
      </c>
      <c r="H36" s="1165">
        <f t="shared" si="0"/>
        <v>77.47006032072974</v>
      </c>
    </row>
    <row r="37" spans="1:8" s="609" customFormat="1" ht="17.25" customHeight="1">
      <c r="A37" s="1172">
        <v>900</v>
      </c>
      <c r="B37" s="1317" t="s">
        <v>369</v>
      </c>
      <c r="C37" s="1317"/>
      <c r="D37" s="1317"/>
      <c r="E37" s="1317" t="s">
        <v>369</v>
      </c>
      <c r="F37" s="1171">
        <f>F38</f>
        <v>1037</v>
      </c>
      <c r="G37" s="1171">
        <f>G38</f>
        <v>974.55</v>
      </c>
      <c r="H37" s="1170">
        <f t="shared" si="0"/>
        <v>93.9778206364513</v>
      </c>
    </row>
    <row r="38" spans="1:8" ht="19.5" customHeight="1">
      <c r="A38" s="619"/>
      <c r="B38" s="620">
        <v>90004</v>
      </c>
      <c r="C38" s="621"/>
      <c r="D38" s="620"/>
      <c r="E38" s="307" t="s">
        <v>192</v>
      </c>
      <c r="F38" s="623">
        <f>F39</f>
        <v>1037</v>
      </c>
      <c r="G38" s="623">
        <f>SUM(G39:G40)</f>
        <v>974.55</v>
      </c>
      <c r="H38" s="614">
        <f t="shared" si="0"/>
        <v>93.9778206364513</v>
      </c>
    </row>
    <row r="39" spans="1:8" ht="19.5" customHeight="1">
      <c r="A39" s="619"/>
      <c r="B39" s="620"/>
      <c r="C39" s="621"/>
      <c r="D39" s="313">
        <v>4210</v>
      </c>
      <c r="E39" s="307" t="s">
        <v>270</v>
      </c>
      <c r="F39" s="623">
        <v>1037</v>
      </c>
      <c r="G39" s="616">
        <v>934.55</v>
      </c>
      <c r="H39" s="614">
        <f t="shared" si="0"/>
        <v>90.1205400192864</v>
      </c>
    </row>
    <row r="40" spans="1:8" ht="19.5" customHeight="1">
      <c r="A40" s="619"/>
      <c r="B40" s="620"/>
      <c r="C40" s="621"/>
      <c r="D40" s="313">
        <v>4300</v>
      </c>
      <c r="E40" s="307" t="s">
        <v>264</v>
      </c>
      <c r="F40" s="623">
        <v>0</v>
      </c>
      <c r="G40" s="616">
        <v>40</v>
      </c>
      <c r="H40" s="614">
        <v>0</v>
      </c>
    </row>
    <row r="41" spans="1:8" ht="17.25" customHeight="1">
      <c r="A41" s="1168">
        <v>921</v>
      </c>
      <c r="B41" s="1317" t="s">
        <v>203</v>
      </c>
      <c r="C41" s="1317"/>
      <c r="D41" s="1317"/>
      <c r="E41" s="1317" t="s">
        <v>203</v>
      </c>
      <c r="F41" s="1171">
        <f>SUM(F42+F45)</f>
        <v>5760</v>
      </c>
      <c r="G41" s="1171">
        <f>SUM(G42+G45)</f>
        <v>4291.09</v>
      </c>
      <c r="H41" s="1170">
        <f t="shared" si="0"/>
        <v>74.49809027777778</v>
      </c>
    </row>
    <row r="42" spans="1:8" ht="15.75">
      <c r="A42" s="610"/>
      <c r="B42" s="313">
        <v>92109</v>
      </c>
      <c r="C42" s="313"/>
      <c r="D42" s="313"/>
      <c r="E42" s="307" t="s">
        <v>204</v>
      </c>
      <c r="F42" s="616">
        <f>SUM(F43:F44)</f>
        <v>1360</v>
      </c>
      <c r="G42" s="616">
        <f>SUM(G43:G44)</f>
        <v>872.9399999999999</v>
      </c>
      <c r="H42" s="614">
        <f t="shared" si="0"/>
        <v>64.18676470588235</v>
      </c>
    </row>
    <row r="43" spans="1:8" ht="15.75">
      <c r="A43" s="610"/>
      <c r="B43" s="313"/>
      <c r="C43" s="313"/>
      <c r="D43" s="313">
        <v>4210</v>
      </c>
      <c r="E43" s="307" t="s">
        <v>270</v>
      </c>
      <c r="F43" s="616">
        <v>1060</v>
      </c>
      <c r="G43" s="616">
        <v>609.05</v>
      </c>
      <c r="H43" s="614">
        <f t="shared" si="0"/>
        <v>57.45754716981132</v>
      </c>
    </row>
    <row r="44" spans="1:8" ht="15.75">
      <c r="A44" s="610"/>
      <c r="B44" s="313"/>
      <c r="C44" s="313"/>
      <c r="D44" s="313">
        <v>4260</v>
      </c>
      <c r="E44" s="307" t="s">
        <v>267</v>
      </c>
      <c r="F44" s="618">
        <v>300</v>
      </c>
      <c r="G44" s="616">
        <v>263.89</v>
      </c>
      <c r="H44" s="614">
        <f t="shared" si="0"/>
        <v>87.96333333333332</v>
      </c>
    </row>
    <row r="45" spans="1:8" ht="15.75">
      <c r="A45" s="610"/>
      <c r="B45" s="313">
        <v>92195</v>
      </c>
      <c r="C45" s="313"/>
      <c r="D45" s="313"/>
      <c r="E45" s="307" t="s">
        <v>16</v>
      </c>
      <c r="F45" s="616">
        <f>F46</f>
        <v>4400</v>
      </c>
      <c r="G45" s="616">
        <f>G46</f>
        <v>3418.15</v>
      </c>
      <c r="H45" s="614">
        <f t="shared" si="0"/>
        <v>77.68522727272727</v>
      </c>
    </row>
    <row r="46" spans="1:8" ht="15.75">
      <c r="A46" s="610"/>
      <c r="B46" s="313"/>
      <c r="C46" s="313"/>
      <c r="D46" s="313">
        <v>4210</v>
      </c>
      <c r="E46" s="307" t="s">
        <v>270</v>
      </c>
      <c r="F46" s="618">
        <v>4400</v>
      </c>
      <c r="G46" s="616">
        <v>3418.15</v>
      </c>
      <c r="H46" s="614">
        <f t="shared" si="0"/>
        <v>77.68522727272727</v>
      </c>
    </row>
    <row r="47" spans="1:8" ht="12.75" customHeight="1">
      <c r="A47" s="1318" t="s">
        <v>493</v>
      </c>
      <c r="B47" s="1318"/>
      <c r="C47" s="1318"/>
      <c r="D47" s="1318"/>
      <c r="E47" s="1318"/>
      <c r="F47" s="1164">
        <f>SUM(F48+F51)</f>
        <v>11612</v>
      </c>
      <c r="G47" s="1164">
        <f>SUM(G48+G51)</f>
        <v>11181.740000000002</v>
      </c>
      <c r="H47" s="1165">
        <f t="shared" si="0"/>
        <v>96.29469514295558</v>
      </c>
    </row>
    <row r="48" spans="1:8" ht="17.25" customHeight="1">
      <c r="A48" s="1172">
        <v>900</v>
      </c>
      <c r="B48" s="1317" t="s">
        <v>369</v>
      </c>
      <c r="C48" s="1317"/>
      <c r="D48" s="1317"/>
      <c r="E48" s="1317" t="s">
        <v>369</v>
      </c>
      <c r="F48" s="1171">
        <f>F49</f>
        <v>1000</v>
      </c>
      <c r="G48" s="1171">
        <f>G49</f>
        <v>1007.6</v>
      </c>
      <c r="H48" s="1170">
        <f t="shared" si="0"/>
        <v>100.76</v>
      </c>
    </row>
    <row r="49" spans="1:8" ht="15.75">
      <c r="A49" s="626"/>
      <c r="B49" s="620">
        <v>90004</v>
      </c>
      <c r="C49" s="621"/>
      <c r="D49" s="620"/>
      <c r="E49" s="307" t="s">
        <v>192</v>
      </c>
      <c r="F49" s="623">
        <f>F50</f>
        <v>1000</v>
      </c>
      <c r="G49" s="623">
        <v>1007.6</v>
      </c>
      <c r="H49" s="614">
        <f t="shared" si="0"/>
        <v>100.76</v>
      </c>
    </row>
    <row r="50" spans="1:8" ht="15.75">
      <c r="A50" s="626"/>
      <c r="B50" s="620"/>
      <c r="C50" s="621"/>
      <c r="D50" s="313">
        <v>4210</v>
      </c>
      <c r="E50" s="307" t="s">
        <v>270</v>
      </c>
      <c r="F50" s="623">
        <v>1000</v>
      </c>
      <c r="G50" s="616">
        <v>1007.6</v>
      </c>
      <c r="H50" s="614">
        <f t="shared" si="0"/>
        <v>100.76</v>
      </c>
    </row>
    <row r="51" spans="1:8" ht="17.25" customHeight="1">
      <c r="A51" s="1168">
        <v>921</v>
      </c>
      <c r="B51" s="1317" t="s">
        <v>203</v>
      </c>
      <c r="C51" s="1317"/>
      <c r="D51" s="1317"/>
      <c r="E51" s="1317" t="s">
        <v>203</v>
      </c>
      <c r="F51" s="1171">
        <f>F57+F52</f>
        <v>10612</v>
      </c>
      <c r="G51" s="1171">
        <f>G57+G52</f>
        <v>10174.140000000001</v>
      </c>
      <c r="H51" s="1170">
        <f t="shared" si="0"/>
        <v>95.87391632114588</v>
      </c>
    </row>
    <row r="52" spans="1:8" ht="15.75">
      <c r="A52" s="610"/>
      <c r="B52" s="313">
        <v>92109</v>
      </c>
      <c r="C52" s="313"/>
      <c r="D52" s="313"/>
      <c r="E52" s="307" t="s">
        <v>204</v>
      </c>
      <c r="F52" s="616">
        <f>SUM(F53:F56)</f>
        <v>8712</v>
      </c>
      <c r="G52" s="616">
        <f>SUM(G53:G56)</f>
        <v>8334.45</v>
      </c>
      <c r="H52" s="614">
        <f t="shared" si="0"/>
        <v>95.6663223140496</v>
      </c>
    </row>
    <row r="53" spans="1:8" ht="15.75">
      <c r="A53" s="610"/>
      <c r="B53" s="313"/>
      <c r="C53" s="313"/>
      <c r="D53" s="313">
        <v>4210</v>
      </c>
      <c r="E53" s="307" t="s">
        <v>270</v>
      </c>
      <c r="F53" s="618">
        <v>6212</v>
      </c>
      <c r="G53" s="616">
        <v>6174.81</v>
      </c>
      <c r="H53" s="614">
        <f t="shared" si="0"/>
        <v>99.40132002575662</v>
      </c>
    </row>
    <row r="54" spans="1:8" ht="15.75">
      <c r="A54" s="610"/>
      <c r="B54" s="313"/>
      <c r="C54" s="313"/>
      <c r="D54" s="313">
        <v>4260</v>
      </c>
      <c r="E54" s="307" t="s">
        <v>267</v>
      </c>
      <c r="F54" s="618">
        <v>1000</v>
      </c>
      <c r="G54" s="616">
        <v>1199.62</v>
      </c>
      <c r="H54" s="614">
        <f t="shared" si="0"/>
        <v>119.96199999999999</v>
      </c>
    </row>
    <row r="55" spans="1:8" ht="15.75">
      <c r="A55" s="610"/>
      <c r="B55" s="313"/>
      <c r="C55" s="313"/>
      <c r="D55" s="313">
        <v>4300</v>
      </c>
      <c r="E55" s="307" t="s">
        <v>264</v>
      </c>
      <c r="F55" s="618">
        <v>1000</v>
      </c>
      <c r="G55" s="616">
        <v>460.02</v>
      </c>
      <c r="H55" s="614">
        <f t="shared" si="0"/>
        <v>46.001999999999995</v>
      </c>
    </row>
    <row r="56" spans="1:8" ht="15.75">
      <c r="A56" s="610"/>
      <c r="B56" s="313"/>
      <c r="C56" s="313"/>
      <c r="D56" s="313">
        <v>4350</v>
      </c>
      <c r="E56" s="307" t="s">
        <v>297</v>
      </c>
      <c r="F56" s="618">
        <v>500</v>
      </c>
      <c r="G56" s="616">
        <v>500</v>
      </c>
      <c r="H56" s="614">
        <f t="shared" si="0"/>
        <v>100</v>
      </c>
    </row>
    <row r="57" spans="1:8" ht="15.75">
      <c r="A57" s="612"/>
      <c r="B57" s="612">
        <v>92195</v>
      </c>
      <c r="C57" s="612"/>
      <c r="D57" s="612"/>
      <c r="E57" s="617" t="s">
        <v>16</v>
      </c>
      <c r="F57" s="618">
        <f>F58</f>
        <v>1900</v>
      </c>
      <c r="G57" s="618">
        <f>G58</f>
        <v>1839.69</v>
      </c>
      <c r="H57" s="614">
        <f t="shared" si="0"/>
        <v>96.82578947368421</v>
      </c>
    </row>
    <row r="58" spans="1:8" ht="15.75">
      <c r="A58" s="612"/>
      <c r="B58" s="612"/>
      <c r="C58" s="612"/>
      <c r="D58" s="313">
        <v>4210</v>
      </c>
      <c r="E58" s="307" t="s">
        <v>270</v>
      </c>
      <c r="F58" s="618">
        <v>1900</v>
      </c>
      <c r="G58" s="616">
        <v>1839.69</v>
      </c>
      <c r="H58" s="614">
        <f t="shared" si="0"/>
        <v>96.82578947368421</v>
      </c>
    </row>
    <row r="59" spans="1:8" ht="12.75" customHeight="1">
      <c r="A59" s="1318" t="s">
        <v>494</v>
      </c>
      <c r="B59" s="1318"/>
      <c r="C59" s="1318"/>
      <c r="D59" s="1318"/>
      <c r="E59" s="1318"/>
      <c r="F59" s="1164">
        <f>F64+F60+F72</f>
        <v>13105</v>
      </c>
      <c r="G59" s="1166">
        <f>SUM(G60+G64+G72)</f>
        <v>5496.05</v>
      </c>
      <c r="H59" s="1165">
        <f t="shared" si="0"/>
        <v>41.93857306371614</v>
      </c>
    </row>
    <row r="60" spans="1:8" ht="17.25" customHeight="1">
      <c r="A60" s="1172">
        <v>900</v>
      </c>
      <c r="B60" s="1317" t="s">
        <v>369</v>
      </c>
      <c r="C60" s="1317"/>
      <c r="D60" s="1317"/>
      <c r="E60" s="1317" t="s">
        <v>369</v>
      </c>
      <c r="F60" s="1171">
        <f>SUM(F62:F63)</f>
        <v>550</v>
      </c>
      <c r="G60" s="1171">
        <f>G61</f>
        <v>432.48</v>
      </c>
      <c r="H60" s="1170">
        <f t="shared" si="0"/>
        <v>78.63272727272728</v>
      </c>
    </row>
    <row r="61" spans="1:8" ht="15.75">
      <c r="A61" s="626"/>
      <c r="B61" s="620">
        <v>90004</v>
      </c>
      <c r="C61" s="627"/>
      <c r="D61" s="620"/>
      <c r="E61" s="307" t="s">
        <v>192</v>
      </c>
      <c r="F61" s="623">
        <f>SUM(F62:F63)</f>
        <v>550</v>
      </c>
      <c r="G61" s="623">
        <f>SUM(G62:G63)</f>
        <v>432.48</v>
      </c>
      <c r="H61" s="614">
        <f aca="true" t="shared" si="1" ref="H61:H128">G61/F61*100</f>
        <v>78.63272727272728</v>
      </c>
    </row>
    <row r="62" spans="1:8" ht="15.75">
      <c r="A62" s="626"/>
      <c r="B62" s="620"/>
      <c r="C62" s="627"/>
      <c r="D62" s="612">
        <v>4210</v>
      </c>
      <c r="E62" s="307" t="s">
        <v>270</v>
      </c>
      <c r="F62" s="623">
        <v>350</v>
      </c>
      <c r="G62" s="616">
        <v>432.48</v>
      </c>
      <c r="H62" s="614">
        <f t="shared" si="1"/>
        <v>123.56571428571431</v>
      </c>
    </row>
    <row r="63" spans="1:8" ht="15.75">
      <c r="A63" s="626"/>
      <c r="B63" s="620"/>
      <c r="C63" s="627"/>
      <c r="D63" s="612">
        <v>4300</v>
      </c>
      <c r="E63" s="307" t="s">
        <v>264</v>
      </c>
      <c r="F63" s="623">
        <v>200</v>
      </c>
      <c r="G63" s="616">
        <v>0</v>
      </c>
      <c r="H63" s="614">
        <f t="shared" si="1"/>
        <v>0</v>
      </c>
    </row>
    <row r="64" spans="1:8" s="609" customFormat="1" ht="15.75" customHeight="1">
      <c r="A64" s="1168">
        <v>921</v>
      </c>
      <c r="B64" s="1317" t="s">
        <v>203</v>
      </c>
      <c r="C64" s="1317"/>
      <c r="D64" s="1317"/>
      <c r="E64" s="1317" t="s">
        <v>203</v>
      </c>
      <c r="F64" s="1171">
        <f>F70+F65</f>
        <v>12035</v>
      </c>
      <c r="G64" s="1171">
        <f>G70+G65</f>
        <v>4567.370000000001</v>
      </c>
      <c r="H64" s="1170">
        <f t="shared" si="1"/>
        <v>37.9507270461155</v>
      </c>
    </row>
    <row r="65" spans="1:8" s="609" customFormat="1" ht="15.75" customHeight="1">
      <c r="A65" s="610"/>
      <c r="B65" s="313">
        <v>92109</v>
      </c>
      <c r="C65" s="313"/>
      <c r="D65" s="313"/>
      <c r="E65" s="307" t="s">
        <v>204</v>
      </c>
      <c r="F65" s="618">
        <f>SUM(F66:F69)</f>
        <v>10055</v>
      </c>
      <c r="G65" s="618">
        <f>SUM(G66:G68)</f>
        <v>2590.3300000000004</v>
      </c>
      <c r="H65" s="614">
        <f t="shared" si="1"/>
        <v>25.76161113873695</v>
      </c>
    </row>
    <row r="66" spans="1:8" s="609" customFormat="1" ht="15.75" customHeight="1">
      <c r="A66" s="610"/>
      <c r="B66" s="313"/>
      <c r="C66" s="313"/>
      <c r="D66" s="313">
        <v>4210</v>
      </c>
      <c r="E66" s="307" t="s">
        <v>270</v>
      </c>
      <c r="F66" s="618">
        <v>202</v>
      </c>
      <c r="G66" s="616">
        <v>0</v>
      </c>
      <c r="H66" s="614">
        <f t="shared" si="1"/>
        <v>0</v>
      </c>
    </row>
    <row r="67" spans="1:8" s="609" customFormat="1" ht="15.75" customHeight="1">
      <c r="A67" s="610"/>
      <c r="B67" s="313"/>
      <c r="C67" s="313"/>
      <c r="D67" s="313">
        <v>4260</v>
      </c>
      <c r="E67" s="307" t="s">
        <v>267</v>
      </c>
      <c r="F67" s="618">
        <v>2621</v>
      </c>
      <c r="G67" s="616">
        <v>2339.55</v>
      </c>
      <c r="H67" s="614">
        <f t="shared" si="1"/>
        <v>89.26173216329646</v>
      </c>
    </row>
    <row r="68" spans="1:8" s="609" customFormat="1" ht="15.75" customHeight="1">
      <c r="A68" s="610"/>
      <c r="B68" s="313"/>
      <c r="C68" s="313"/>
      <c r="D68" s="313">
        <v>4300</v>
      </c>
      <c r="E68" s="307" t="s">
        <v>264</v>
      </c>
      <c r="F68" s="618">
        <v>232</v>
      </c>
      <c r="G68" s="616">
        <v>250.78</v>
      </c>
      <c r="H68" s="614">
        <f t="shared" si="1"/>
        <v>108.0948275862069</v>
      </c>
    </row>
    <row r="69" spans="1:8" s="609" customFormat="1" ht="15.75" customHeight="1">
      <c r="A69" s="610"/>
      <c r="B69" s="313"/>
      <c r="C69" s="313"/>
      <c r="D69" s="313">
        <v>6050</v>
      </c>
      <c r="E69" s="307" t="s">
        <v>306</v>
      </c>
      <c r="F69" s="618">
        <v>7000</v>
      </c>
      <c r="G69" s="616">
        <v>0</v>
      </c>
      <c r="H69" s="614">
        <f t="shared" si="1"/>
        <v>0</v>
      </c>
    </row>
    <row r="70" spans="1:8" s="609" customFormat="1" ht="15.75" customHeight="1">
      <c r="A70" s="612"/>
      <c r="B70" s="612">
        <v>92195</v>
      </c>
      <c r="C70" s="612"/>
      <c r="D70" s="612"/>
      <c r="E70" s="617" t="s">
        <v>16</v>
      </c>
      <c r="F70" s="618">
        <f>F71</f>
        <v>1980</v>
      </c>
      <c r="G70" s="618">
        <f>G71</f>
        <v>1977.04</v>
      </c>
      <c r="H70" s="614">
        <f t="shared" si="1"/>
        <v>99.85050505050505</v>
      </c>
    </row>
    <row r="71" spans="1:8" s="609" customFormat="1" ht="15.75" customHeight="1">
      <c r="A71" s="612"/>
      <c r="B71" s="612"/>
      <c r="C71" s="612"/>
      <c r="D71" s="612">
        <v>4210</v>
      </c>
      <c r="E71" s="307" t="s">
        <v>270</v>
      </c>
      <c r="F71" s="618">
        <v>1980</v>
      </c>
      <c r="G71" s="616">
        <v>1977.04</v>
      </c>
      <c r="H71" s="614">
        <f t="shared" si="1"/>
        <v>99.85050505050505</v>
      </c>
    </row>
    <row r="72" spans="1:8" s="609" customFormat="1" ht="15.75" customHeight="1">
      <c r="A72" s="1176">
        <v>926</v>
      </c>
      <c r="B72" s="1311" t="s">
        <v>206</v>
      </c>
      <c r="C72" s="1312"/>
      <c r="D72" s="1312"/>
      <c r="E72" s="1313"/>
      <c r="F72" s="1177">
        <v>520</v>
      </c>
      <c r="G72" s="1178">
        <v>496.2</v>
      </c>
      <c r="H72" s="1175">
        <f t="shared" si="1"/>
        <v>95.42307692307692</v>
      </c>
    </row>
    <row r="73" spans="1:8" s="609" customFormat="1" ht="15.75" customHeight="1">
      <c r="A73" s="840"/>
      <c r="B73" s="838">
        <v>92695</v>
      </c>
      <c r="C73" s="840"/>
      <c r="D73" s="840"/>
      <c r="E73" s="839" t="s">
        <v>16</v>
      </c>
      <c r="F73" s="618">
        <v>520</v>
      </c>
      <c r="G73" s="616">
        <v>496.2</v>
      </c>
      <c r="H73" s="614">
        <f t="shared" si="1"/>
        <v>95.42307692307692</v>
      </c>
    </row>
    <row r="74" spans="1:8" s="609" customFormat="1" ht="15.75" customHeight="1">
      <c r="A74" s="840"/>
      <c r="B74" s="838"/>
      <c r="C74" s="840"/>
      <c r="D74" s="838">
        <v>4210</v>
      </c>
      <c r="E74" s="839" t="s">
        <v>270</v>
      </c>
      <c r="F74" s="618">
        <v>520</v>
      </c>
      <c r="G74" s="616">
        <v>496.2</v>
      </c>
      <c r="H74" s="614">
        <f t="shared" si="1"/>
        <v>95.42307692307692</v>
      </c>
    </row>
    <row r="75" spans="1:8" s="609" customFormat="1" ht="15.75" customHeight="1">
      <c r="A75" s="1318" t="s">
        <v>495</v>
      </c>
      <c r="B75" s="1318"/>
      <c r="C75" s="1318"/>
      <c r="D75" s="1318"/>
      <c r="E75" s="1318"/>
      <c r="F75" s="1164">
        <f>F79+F83+F86+F76</f>
        <v>10556</v>
      </c>
      <c r="G75" s="1164">
        <f>G79+G83+G86+G76</f>
        <v>3383.75</v>
      </c>
      <c r="H75" s="1165">
        <f t="shared" si="1"/>
        <v>32.05522925350511</v>
      </c>
    </row>
    <row r="76" spans="1:8" s="609" customFormat="1" ht="42" customHeight="1">
      <c r="A76" s="1168">
        <v>754</v>
      </c>
      <c r="B76" s="1314" t="s">
        <v>308</v>
      </c>
      <c r="C76" s="1315"/>
      <c r="D76" s="1315"/>
      <c r="E76" s="1316"/>
      <c r="F76" s="1171">
        <f>F77</f>
        <v>7756</v>
      </c>
      <c r="G76" s="1171">
        <f>G77</f>
        <v>0</v>
      </c>
      <c r="H76" s="1170">
        <f t="shared" si="1"/>
        <v>0</v>
      </c>
    </row>
    <row r="77" spans="1:8" s="609" customFormat="1" ht="15.75" customHeight="1">
      <c r="A77" s="610"/>
      <c r="B77" s="313">
        <v>75412</v>
      </c>
      <c r="C77" s="624"/>
      <c r="D77" s="625"/>
      <c r="E77" s="622" t="s">
        <v>309</v>
      </c>
      <c r="F77" s="613">
        <f>F78</f>
        <v>7756</v>
      </c>
      <c r="G77" s="613">
        <f>G78</f>
        <v>0</v>
      </c>
      <c r="H77" s="614">
        <f t="shared" si="1"/>
        <v>0</v>
      </c>
    </row>
    <row r="78" spans="1:8" s="609" customFormat="1" ht="15.75" customHeight="1">
      <c r="A78" s="610"/>
      <c r="B78" s="313"/>
      <c r="C78" s="624"/>
      <c r="D78" s="612">
        <v>4210</v>
      </c>
      <c r="E78" s="307" t="s">
        <v>270</v>
      </c>
      <c r="F78" s="613">
        <v>7756</v>
      </c>
      <c r="G78" s="616">
        <v>0</v>
      </c>
      <c r="H78" s="614">
        <f t="shared" si="1"/>
        <v>0</v>
      </c>
    </row>
    <row r="79" spans="1:8" s="609" customFormat="1" ht="17.25" customHeight="1">
      <c r="A79" s="1168">
        <v>900</v>
      </c>
      <c r="B79" s="1317" t="s">
        <v>369</v>
      </c>
      <c r="C79" s="1317"/>
      <c r="D79" s="1317"/>
      <c r="E79" s="1317" t="s">
        <v>369</v>
      </c>
      <c r="F79" s="1171">
        <f>SUM(F80:F80)</f>
        <v>1500</v>
      </c>
      <c r="G79" s="1171">
        <f>SUM(G80)</f>
        <v>1388</v>
      </c>
      <c r="H79" s="1170">
        <f t="shared" si="1"/>
        <v>92.53333333333333</v>
      </c>
    </row>
    <row r="80" spans="1:8" ht="15.75">
      <c r="A80" s="612"/>
      <c r="B80" s="612">
        <v>90004</v>
      </c>
      <c r="C80" s="612"/>
      <c r="D80" s="612"/>
      <c r="E80" s="307" t="s">
        <v>192</v>
      </c>
      <c r="F80" s="613">
        <f>F81+F82</f>
        <v>1500</v>
      </c>
      <c r="G80" s="613">
        <f>G81+G82</f>
        <v>1388</v>
      </c>
      <c r="H80" s="614">
        <f t="shared" si="1"/>
        <v>92.53333333333333</v>
      </c>
    </row>
    <row r="81" spans="1:8" ht="15.75">
      <c r="A81" s="612"/>
      <c r="B81" s="612"/>
      <c r="C81" s="612"/>
      <c r="D81" s="612">
        <v>4210</v>
      </c>
      <c r="E81" s="307" t="s">
        <v>270</v>
      </c>
      <c r="F81" s="613">
        <v>750</v>
      </c>
      <c r="G81" s="616">
        <v>650</v>
      </c>
      <c r="H81" s="614">
        <f t="shared" si="1"/>
        <v>86.66666666666667</v>
      </c>
    </row>
    <row r="82" spans="1:8" ht="15.75">
      <c r="A82" s="612"/>
      <c r="B82" s="612"/>
      <c r="C82" s="612"/>
      <c r="D82" s="612">
        <v>4300</v>
      </c>
      <c r="E82" s="307" t="s">
        <v>264</v>
      </c>
      <c r="F82" s="613">
        <v>750</v>
      </c>
      <c r="G82" s="616">
        <v>738</v>
      </c>
      <c r="H82" s="614">
        <f t="shared" si="1"/>
        <v>98.4</v>
      </c>
    </row>
    <row r="83" spans="1:8" ht="17.25" customHeight="1">
      <c r="A83" s="1168">
        <v>921</v>
      </c>
      <c r="B83" s="1317" t="s">
        <v>203</v>
      </c>
      <c r="C83" s="1317"/>
      <c r="D83" s="1317"/>
      <c r="E83" s="1317" t="s">
        <v>203</v>
      </c>
      <c r="F83" s="1171">
        <v>0</v>
      </c>
      <c r="G83" s="1171">
        <f>SUM(G84)</f>
        <v>599.55</v>
      </c>
      <c r="H83" s="1170">
        <v>0</v>
      </c>
    </row>
    <row r="84" spans="1:8" ht="15.75">
      <c r="A84" s="612"/>
      <c r="B84" s="612">
        <v>92195</v>
      </c>
      <c r="C84" s="612"/>
      <c r="D84" s="612"/>
      <c r="E84" s="617" t="s">
        <v>16</v>
      </c>
      <c r="F84" s="618">
        <f>SUM(F85)</f>
        <v>0</v>
      </c>
      <c r="G84" s="618">
        <f>SUM(G85)</f>
        <v>599.55</v>
      </c>
      <c r="H84" s="614">
        <v>0</v>
      </c>
    </row>
    <row r="85" spans="1:8" ht="15.75">
      <c r="A85" s="612"/>
      <c r="B85" s="612"/>
      <c r="C85" s="612"/>
      <c r="D85" s="612">
        <v>4210</v>
      </c>
      <c r="E85" s="307" t="s">
        <v>270</v>
      </c>
      <c r="F85" s="618">
        <v>0</v>
      </c>
      <c r="G85" s="616">
        <v>599.55</v>
      </c>
      <c r="H85" s="614">
        <v>0</v>
      </c>
    </row>
    <row r="86" spans="1:8" ht="17.25" customHeight="1">
      <c r="A86" s="1168">
        <v>926</v>
      </c>
      <c r="B86" s="1317" t="s">
        <v>206</v>
      </c>
      <c r="C86" s="1317"/>
      <c r="D86" s="1317"/>
      <c r="E86" s="1317" t="s">
        <v>206</v>
      </c>
      <c r="F86" s="1169">
        <f>SUM(F87)</f>
        <v>1300</v>
      </c>
      <c r="G86" s="1169">
        <f>SUM(G87)</f>
        <v>1396.2</v>
      </c>
      <c r="H86" s="1170">
        <f t="shared" si="1"/>
        <v>107.4</v>
      </c>
    </row>
    <row r="87" spans="1:8" s="609" customFormat="1" ht="15.75" customHeight="1">
      <c r="A87" s="612"/>
      <c r="B87" s="612">
        <v>92695</v>
      </c>
      <c r="C87" s="612"/>
      <c r="D87" s="612"/>
      <c r="E87" s="617" t="s">
        <v>16</v>
      </c>
      <c r="F87" s="613">
        <f>F88</f>
        <v>1300</v>
      </c>
      <c r="G87" s="613">
        <f>G88</f>
        <v>1396.2</v>
      </c>
      <c r="H87" s="614">
        <f t="shared" si="1"/>
        <v>107.4</v>
      </c>
    </row>
    <row r="88" spans="1:8" s="609" customFormat="1" ht="15.75" customHeight="1">
      <c r="A88" s="612"/>
      <c r="B88" s="612"/>
      <c r="C88" s="612"/>
      <c r="D88" s="612">
        <v>4210</v>
      </c>
      <c r="E88" s="307" t="s">
        <v>270</v>
      </c>
      <c r="F88" s="613">
        <v>1300</v>
      </c>
      <c r="G88" s="616">
        <v>1396.2</v>
      </c>
      <c r="H88" s="614">
        <f t="shared" si="1"/>
        <v>107.4</v>
      </c>
    </row>
    <row r="89" spans="1:8" ht="15.75">
      <c r="A89" s="1318" t="s">
        <v>496</v>
      </c>
      <c r="B89" s="1318"/>
      <c r="C89" s="1318"/>
      <c r="D89" s="1318"/>
      <c r="E89" s="1318"/>
      <c r="F89" s="1164">
        <f>SUM(F90+F94+F103)</f>
        <v>25746</v>
      </c>
      <c r="G89" s="1164">
        <f>G90+G94+G103</f>
        <v>16912.58</v>
      </c>
      <c r="H89" s="1165">
        <f t="shared" si="1"/>
        <v>65.69012662161113</v>
      </c>
    </row>
    <row r="90" spans="1:8" ht="17.25" customHeight="1">
      <c r="A90" s="1168">
        <v>900</v>
      </c>
      <c r="B90" s="1317" t="s">
        <v>369</v>
      </c>
      <c r="C90" s="1317"/>
      <c r="D90" s="1317"/>
      <c r="E90" s="1317" t="s">
        <v>369</v>
      </c>
      <c r="F90" s="1171">
        <f>F91</f>
        <v>1350</v>
      </c>
      <c r="G90" s="1171">
        <f>G91</f>
        <v>937.6600000000001</v>
      </c>
      <c r="H90" s="1170">
        <f t="shared" si="1"/>
        <v>69.4562962962963</v>
      </c>
    </row>
    <row r="91" spans="1:8" ht="15.75">
      <c r="A91" s="612"/>
      <c r="B91" s="612">
        <v>90004</v>
      </c>
      <c r="C91" s="612"/>
      <c r="D91" s="612"/>
      <c r="E91" s="307" t="s">
        <v>192</v>
      </c>
      <c r="F91" s="613">
        <f>SUM(F92:F93)</f>
        <v>1350</v>
      </c>
      <c r="G91" s="613">
        <f>SUM(G92:G93)</f>
        <v>937.6600000000001</v>
      </c>
      <c r="H91" s="614">
        <f t="shared" si="1"/>
        <v>69.4562962962963</v>
      </c>
    </row>
    <row r="92" spans="1:8" ht="15.75">
      <c r="A92" s="612"/>
      <c r="B92" s="612"/>
      <c r="C92" s="612"/>
      <c r="D92" s="612">
        <v>4210</v>
      </c>
      <c r="E92" s="307" t="s">
        <v>270</v>
      </c>
      <c r="F92" s="613">
        <v>800</v>
      </c>
      <c r="G92" s="616">
        <v>463.86</v>
      </c>
      <c r="H92" s="614">
        <f t="shared" si="1"/>
        <v>57.9825</v>
      </c>
    </row>
    <row r="93" spans="1:8" ht="15.75">
      <c r="A93" s="612"/>
      <c r="B93" s="612"/>
      <c r="C93" s="612"/>
      <c r="D93" s="612">
        <v>4300</v>
      </c>
      <c r="E93" s="307" t="s">
        <v>264</v>
      </c>
      <c r="F93" s="613">
        <v>550</v>
      </c>
      <c r="G93" s="616">
        <v>473.8</v>
      </c>
      <c r="H93" s="614">
        <f t="shared" si="1"/>
        <v>86.14545454545454</v>
      </c>
    </row>
    <row r="94" spans="1:8" ht="17.25" customHeight="1">
      <c r="A94" s="1168">
        <v>921</v>
      </c>
      <c r="B94" s="1317" t="s">
        <v>203</v>
      </c>
      <c r="C94" s="1317"/>
      <c r="D94" s="1317"/>
      <c r="E94" s="1317" t="s">
        <v>203</v>
      </c>
      <c r="F94" s="1171">
        <f>F95+F100</f>
        <v>22696</v>
      </c>
      <c r="G94" s="1171">
        <f>G95+G100</f>
        <v>13911.6</v>
      </c>
      <c r="H94" s="1170">
        <f t="shared" si="1"/>
        <v>61.29538244624604</v>
      </c>
    </row>
    <row r="95" spans="1:8" ht="15.75">
      <c r="A95" s="610"/>
      <c r="B95" s="313">
        <v>92109</v>
      </c>
      <c r="C95" s="313"/>
      <c r="D95" s="313"/>
      <c r="E95" s="307" t="s">
        <v>204</v>
      </c>
      <c r="F95" s="618">
        <f>SUM(F96:F99)</f>
        <v>18696</v>
      </c>
      <c r="G95" s="618">
        <f>SUM(G96:G98)</f>
        <v>2184.3500000000004</v>
      </c>
      <c r="H95" s="614">
        <f t="shared" si="1"/>
        <v>11.683515190415065</v>
      </c>
    </row>
    <row r="96" spans="1:8" ht="15.75">
      <c r="A96" s="610"/>
      <c r="B96" s="313"/>
      <c r="C96" s="313"/>
      <c r="D96" s="612">
        <v>4210</v>
      </c>
      <c r="E96" s="307" t="s">
        <v>270</v>
      </c>
      <c r="F96" s="618">
        <v>400</v>
      </c>
      <c r="G96" s="616">
        <v>1034.15</v>
      </c>
      <c r="H96" s="614">
        <f t="shared" si="1"/>
        <v>258.5375</v>
      </c>
    </row>
    <row r="97" spans="1:8" ht="15.75">
      <c r="A97" s="610"/>
      <c r="B97" s="313"/>
      <c r="C97" s="313"/>
      <c r="D97" s="313">
        <v>4260</v>
      </c>
      <c r="E97" s="307" t="s">
        <v>267</v>
      </c>
      <c r="F97" s="618">
        <v>5000</v>
      </c>
      <c r="G97" s="616">
        <v>757.19</v>
      </c>
      <c r="H97" s="614">
        <f t="shared" si="1"/>
        <v>15.143800000000002</v>
      </c>
    </row>
    <row r="98" spans="1:8" ht="15.75">
      <c r="A98" s="610"/>
      <c r="B98" s="313"/>
      <c r="C98" s="313"/>
      <c r="D98" s="313">
        <v>4300</v>
      </c>
      <c r="E98" s="307" t="s">
        <v>264</v>
      </c>
      <c r="F98" s="618">
        <v>2000</v>
      </c>
      <c r="G98" s="616">
        <v>393.01</v>
      </c>
      <c r="H98" s="614">
        <f t="shared" si="1"/>
        <v>19.650499999999997</v>
      </c>
    </row>
    <row r="99" spans="1:8" ht="15.75">
      <c r="A99" s="610"/>
      <c r="B99" s="313"/>
      <c r="C99" s="313"/>
      <c r="D99" s="313">
        <v>6050</v>
      </c>
      <c r="E99" s="307" t="s">
        <v>306</v>
      </c>
      <c r="F99" s="618">
        <v>11296</v>
      </c>
      <c r="G99" s="616">
        <v>0</v>
      </c>
      <c r="H99" s="614">
        <f t="shared" si="1"/>
        <v>0</v>
      </c>
    </row>
    <row r="100" spans="1:8" ht="15.75">
      <c r="A100" s="610"/>
      <c r="B100" s="313">
        <v>92195</v>
      </c>
      <c r="C100" s="313"/>
      <c r="D100" s="313"/>
      <c r="E100" s="307" t="s">
        <v>16</v>
      </c>
      <c r="F100" s="841">
        <v>4000</v>
      </c>
      <c r="G100" s="842">
        <f>SUM(G101:G102)</f>
        <v>11727.25</v>
      </c>
      <c r="H100" s="614">
        <f t="shared" si="1"/>
        <v>293.18125</v>
      </c>
    </row>
    <row r="101" spans="1:8" ht="15.75">
      <c r="A101" s="610"/>
      <c r="B101" s="313"/>
      <c r="C101" s="313"/>
      <c r="D101" s="313">
        <v>4210</v>
      </c>
      <c r="E101" s="307" t="s">
        <v>270</v>
      </c>
      <c r="F101" s="841">
        <v>4000</v>
      </c>
      <c r="G101" s="842">
        <v>11477.25</v>
      </c>
      <c r="H101" s="614">
        <f t="shared" si="1"/>
        <v>286.93125</v>
      </c>
    </row>
    <row r="102" spans="1:8" ht="15.75">
      <c r="A102" s="610"/>
      <c r="B102" s="313"/>
      <c r="C102" s="313"/>
      <c r="D102" s="313">
        <v>4300</v>
      </c>
      <c r="E102" s="307" t="s">
        <v>264</v>
      </c>
      <c r="F102" s="618">
        <v>0</v>
      </c>
      <c r="G102" s="616">
        <v>250</v>
      </c>
      <c r="H102" s="614">
        <v>0</v>
      </c>
    </row>
    <row r="103" spans="1:8" ht="17.25" customHeight="1">
      <c r="A103" s="1168">
        <v>926</v>
      </c>
      <c r="B103" s="1317" t="s">
        <v>206</v>
      </c>
      <c r="C103" s="1317"/>
      <c r="D103" s="1317"/>
      <c r="E103" s="1317" t="s">
        <v>206</v>
      </c>
      <c r="F103" s="1169">
        <f>SUM(F104)</f>
        <v>1700</v>
      </c>
      <c r="G103" s="1169">
        <f>SUM(G104)</f>
        <v>2063.3199999999997</v>
      </c>
      <c r="H103" s="1179">
        <f t="shared" si="1"/>
        <v>121.37176470588233</v>
      </c>
    </row>
    <row r="104" spans="1:8" ht="15.75">
      <c r="A104" s="612"/>
      <c r="B104" s="612">
        <v>92695</v>
      </c>
      <c r="C104" s="612"/>
      <c r="D104" s="612"/>
      <c r="E104" s="617" t="s">
        <v>16</v>
      </c>
      <c r="F104" s="613">
        <f>F105+F106</f>
        <v>1700</v>
      </c>
      <c r="G104" s="613">
        <f>G105+G106</f>
        <v>2063.3199999999997</v>
      </c>
      <c r="H104" s="614">
        <f t="shared" si="1"/>
        <v>121.37176470588233</v>
      </c>
    </row>
    <row r="105" spans="1:8" ht="15.75">
      <c r="A105" s="612"/>
      <c r="B105" s="612"/>
      <c r="C105" s="612"/>
      <c r="D105" s="612">
        <v>4210</v>
      </c>
      <c r="E105" s="307" t="s">
        <v>270</v>
      </c>
      <c r="F105" s="613">
        <v>1500</v>
      </c>
      <c r="G105" s="616">
        <v>1863.32</v>
      </c>
      <c r="H105" s="614">
        <f t="shared" si="1"/>
        <v>124.22133333333333</v>
      </c>
    </row>
    <row r="106" spans="1:8" ht="15.75">
      <c r="A106" s="612"/>
      <c r="B106" s="612"/>
      <c r="C106" s="612"/>
      <c r="D106" s="612">
        <v>4300</v>
      </c>
      <c r="E106" s="307" t="s">
        <v>264</v>
      </c>
      <c r="F106" s="613">
        <v>200</v>
      </c>
      <c r="G106" s="616">
        <v>200</v>
      </c>
      <c r="H106" s="614">
        <f t="shared" si="1"/>
        <v>100</v>
      </c>
    </row>
    <row r="107" spans="1:8" ht="12.75" customHeight="1">
      <c r="A107" s="1318" t="s">
        <v>497</v>
      </c>
      <c r="B107" s="1318"/>
      <c r="C107" s="1318"/>
      <c r="D107" s="1318"/>
      <c r="E107" s="1318"/>
      <c r="F107" s="1164">
        <f>F111+F114+F117+F108</f>
        <v>8625</v>
      </c>
      <c r="G107" s="1164">
        <f>G111+G114+G117+G108</f>
        <v>7084.82</v>
      </c>
      <c r="H107" s="1165">
        <f t="shared" si="1"/>
        <v>82.14284057971014</v>
      </c>
    </row>
    <row r="108" spans="1:8" ht="17.25" customHeight="1">
      <c r="A108" s="1168">
        <v>600</v>
      </c>
      <c r="B108" s="1319" t="s">
        <v>26</v>
      </c>
      <c r="C108" s="1319"/>
      <c r="D108" s="1319"/>
      <c r="E108" s="1319" t="s">
        <v>26</v>
      </c>
      <c r="F108" s="1171">
        <f>F109</f>
        <v>900</v>
      </c>
      <c r="G108" s="1171">
        <f>G109</f>
        <v>0</v>
      </c>
      <c r="H108" s="1170">
        <f t="shared" si="1"/>
        <v>0</v>
      </c>
    </row>
    <row r="109" spans="1:8" ht="15.75">
      <c r="A109" s="610"/>
      <c r="B109" s="313">
        <v>60095</v>
      </c>
      <c r="C109" s="624"/>
      <c r="D109" s="624"/>
      <c r="E109" s="617" t="s">
        <v>16</v>
      </c>
      <c r="F109" s="618">
        <f>F110</f>
        <v>900</v>
      </c>
      <c r="G109" s="618">
        <f>G110</f>
        <v>0</v>
      </c>
      <c r="H109" s="614">
        <f t="shared" si="1"/>
        <v>0</v>
      </c>
    </row>
    <row r="110" spans="1:8" ht="15.75">
      <c r="A110" s="610"/>
      <c r="B110" s="313"/>
      <c r="C110" s="624"/>
      <c r="D110" s="612">
        <v>4300</v>
      </c>
      <c r="E110" s="307" t="s">
        <v>264</v>
      </c>
      <c r="F110" s="618">
        <v>900</v>
      </c>
      <c r="G110" s="616">
        <v>0</v>
      </c>
      <c r="H110" s="614">
        <f t="shared" si="1"/>
        <v>0</v>
      </c>
    </row>
    <row r="111" spans="1:8" ht="17.25" customHeight="1">
      <c r="A111" s="1168">
        <v>900</v>
      </c>
      <c r="B111" s="1317" t="s">
        <v>369</v>
      </c>
      <c r="C111" s="1317"/>
      <c r="D111" s="1317"/>
      <c r="E111" s="1317" t="s">
        <v>369</v>
      </c>
      <c r="F111" s="1171">
        <f>SUM(F112:F112)</f>
        <v>3500</v>
      </c>
      <c r="G111" s="1171">
        <f>SUM(G112:G112)</f>
        <v>3100</v>
      </c>
      <c r="H111" s="1170">
        <f t="shared" si="1"/>
        <v>88.57142857142857</v>
      </c>
    </row>
    <row r="112" spans="1:8" ht="15.75">
      <c r="A112" s="610"/>
      <c r="B112" s="313">
        <v>90004</v>
      </c>
      <c r="C112" s="624"/>
      <c r="D112" s="624"/>
      <c r="E112" s="307" t="s">
        <v>192</v>
      </c>
      <c r="F112" s="613">
        <f>F113</f>
        <v>3500</v>
      </c>
      <c r="G112" s="613">
        <f>G113</f>
        <v>3100</v>
      </c>
      <c r="H112" s="614">
        <f t="shared" si="1"/>
        <v>88.57142857142857</v>
      </c>
    </row>
    <row r="113" spans="1:8" ht="15.75">
      <c r="A113" s="610"/>
      <c r="B113" s="313"/>
      <c r="C113" s="624"/>
      <c r="D113" s="612">
        <v>4210</v>
      </c>
      <c r="E113" s="307" t="s">
        <v>270</v>
      </c>
      <c r="F113" s="613">
        <v>3500</v>
      </c>
      <c r="G113" s="616">
        <v>3100</v>
      </c>
      <c r="H113" s="614">
        <f t="shared" si="1"/>
        <v>88.57142857142857</v>
      </c>
    </row>
    <row r="114" spans="1:8" ht="17.25" customHeight="1">
      <c r="A114" s="1168">
        <v>921</v>
      </c>
      <c r="B114" s="1317" t="s">
        <v>203</v>
      </c>
      <c r="C114" s="1317"/>
      <c r="D114" s="1317"/>
      <c r="E114" s="1317" t="s">
        <v>203</v>
      </c>
      <c r="F114" s="1171">
        <f>F115</f>
        <v>3550</v>
      </c>
      <c r="G114" s="1171">
        <f>G115</f>
        <v>3536.42</v>
      </c>
      <c r="H114" s="1170">
        <f t="shared" si="1"/>
        <v>99.6174647887324</v>
      </c>
    </row>
    <row r="115" spans="1:8" ht="15.75">
      <c r="A115" s="612"/>
      <c r="B115" s="612">
        <v>92195</v>
      </c>
      <c r="C115" s="612"/>
      <c r="D115" s="612"/>
      <c r="E115" s="617" t="s">
        <v>16</v>
      </c>
      <c r="F115" s="618">
        <v>3550</v>
      </c>
      <c r="G115" s="618">
        <v>3536.42</v>
      </c>
      <c r="H115" s="614">
        <f t="shared" si="1"/>
        <v>99.6174647887324</v>
      </c>
    </row>
    <row r="116" spans="1:8" ht="15.75">
      <c r="A116" s="612"/>
      <c r="B116" s="612"/>
      <c r="C116" s="612"/>
      <c r="D116" s="612">
        <v>4210</v>
      </c>
      <c r="E116" s="307" t="s">
        <v>270</v>
      </c>
      <c r="F116" s="618">
        <v>3550</v>
      </c>
      <c r="G116" s="616">
        <v>3536.42</v>
      </c>
      <c r="H116" s="614">
        <f t="shared" si="1"/>
        <v>99.6174647887324</v>
      </c>
    </row>
    <row r="117" spans="1:8" s="609" customFormat="1" ht="15.75" customHeight="1">
      <c r="A117" s="1176">
        <v>926</v>
      </c>
      <c r="B117" s="1320" t="s">
        <v>206</v>
      </c>
      <c r="C117" s="1320"/>
      <c r="D117" s="1320"/>
      <c r="E117" s="1320" t="s">
        <v>206</v>
      </c>
      <c r="F117" s="1177">
        <f>F118+SUM(F119)</f>
        <v>675</v>
      </c>
      <c r="G117" s="1177">
        <f>G118</f>
        <v>448.4</v>
      </c>
      <c r="H117" s="1175">
        <v>0</v>
      </c>
    </row>
    <row r="118" spans="1:8" s="609" customFormat="1" ht="15.75" customHeight="1">
      <c r="A118" s="610"/>
      <c r="B118" s="612">
        <v>92695</v>
      </c>
      <c r="C118" s="612"/>
      <c r="D118" s="612"/>
      <c r="E118" s="617" t="s">
        <v>16</v>
      </c>
      <c r="F118" s="618">
        <f>F120</f>
        <v>0</v>
      </c>
      <c r="G118" s="618">
        <v>448.4</v>
      </c>
      <c r="H118" s="614">
        <v>0</v>
      </c>
    </row>
    <row r="119" spans="1:8" s="609" customFormat="1" ht="15.75" customHeight="1">
      <c r="A119" s="610"/>
      <c r="B119" s="612"/>
      <c r="C119" s="612"/>
      <c r="D119" s="612">
        <v>4210</v>
      </c>
      <c r="E119" s="617" t="s">
        <v>270</v>
      </c>
      <c r="F119" s="618">
        <v>675</v>
      </c>
      <c r="G119" s="618">
        <v>344.67</v>
      </c>
      <c r="H119" s="614">
        <f t="shared" si="1"/>
        <v>51.06222222222222</v>
      </c>
    </row>
    <row r="120" spans="1:8" s="609" customFormat="1" ht="15.75" customHeight="1">
      <c r="A120" s="1180"/>
      <c r="B120" s="1181"/>
      <c r="C120" s="1181"/>
      <c r="D120" s="1181">
        <v>4270</v>
      </c>
      <c r="E120" s="1182" t="s">
        <v>294</v>
      </c>
      <c r="F120" s="1183">
        <v>0</v>
      </c>
      <c r="G120" s="1184">
        <v>103.73</v>
      </c>
      <c r="H120" s="1185">
        <v>0</v>
      </c>
    </row>
    <row r="121" spans="1:8" s="609" customFormat="1" ht="15.75" customHeight="1">
      <c r="A121" s="1318" t="s">
        <v>498</v>
      </c>
      <c r="B121" s="1318"/>
      <c r="C121" s="1318"/>
      <c r="D121" s="1318"/>
      <c r="E121" s="1318"/>
      <c r="F121" s="1164">
        <f>F126+F131+F134+F122</f>
        <v>25746</v>
      </c>
      <c r="G121" s="1164">
        <f>G126+G131+G134+G122</f>
        <v>24665.29</v>
      </c>
      <c r="H121" s="1165">
        <v>98</v>
      </c>
    </row>
    <row r="122" spans="1:8" s="609" customFormat="1" ht="42" customHeight="1">
      <c r="A122" s="1186">
        <v>754</v>
      </c>
      <c r="B122" s="1314" t="s">
        <v>308</v>
      </c>
      <c r="C122" s="1315"/>
      <c r="D122" s="1315"/>
      <c r="E122" s="1316"/>
      <c r="F122" s="1187">
        <f>SUM(F123)</f>
        <v>16046</v>
      </c>
      <c r="G122" s="1187">
        <f>SUM(G123)</f>
        <v>15825</v>
      </c>
      <c r="H122" s="1188">
        <f t="shared" si="1"/>
        <v>98.62270970958494</v>
      </c>
    </row>
    <row r="123" spans="1:8" s="609" customFormat="1" ht="16.5">
      <c r="A123" s="845"/>
      <c r="B123" s="821">
        <v>75412</v>
      </c>
      <c r="C123" s="819"/>
      <c r="D123" s="819"/>
      <c r="E123" s="754" t="s">
        <v>309</v>
      </c>
      <c r="F123" s="846">
        <f>SUM(F124:F125)</f>
        <v>16046</v>
      </c>
      <c r="G123" s="846">
        <f>SUM(G124)</f>
        <v>15825</v>
      </c>
      <c r="H123" s="847">
        <f t="shared" si="1"/>
        <v>98.62270970958494</v>
      </c>
    </row>
    <row r="124" spans="1:8" s="609" customFormat="1" ht="16.5">
      <c r="A124" s="845"/>
      <c r="B124" s="821"/>
      <c r="C124" s="819"/>
      <c r="D124" s="821">
        <v>4210</v>
      </c>
      <c r="E124" s="754" t="s">
        <v>270</v>
      </c>
      <c r="F124" s="846">
        <v>15046</v>
      </c>
      <c r="G124" s="846">
        <v>15825</v>
      </c>
      <c r="H124" s="847">
        <f t="shared" si="1"/>
        <v>105.17745580220657</v>
      </c>
    </row>
    <row r="125" spans="1:8" s="609" customFormat="1" ht="16.5">
      <c r="A125" s="845"/>
      <c r="B125" s="821"/>
      <c r="C125" s="819"/>
      <c r="D125" s="821">
        <v>4270</v>
      </c>
      <c r="E125" s="754" t="s">
        <v>294</v>
      </c>
      <c r="F125" s="846">
        <v>1000</v>
      </c>
      <c r="G125" s="846">
        <v>0</v>
      </c>
      <c r="H125" s="847">
        <v>0</v>
      </c>
    </row>
    <row r="126" spans="1:8" s="609" customFormat="1" ht="17.25" customHeight="1">
      <c r="A126" s="1168">
        <v>900</v>
      </c>
      <c r="B126" s="1317" t="s">
        <v>369</v>
      </c>
      <c r="C126" s="1317"/>
      <c r="D126" s="1317"/>
      <c r="E126" s="1317" t="s">
        <v>369</v>
      </c>
      <c r="F126" s="1169">
        <f>SUM(F127)</f>
        <v>2500</v>
      </c>
      <c r="G126" s="1169">
        <f>SUM(G127)</f>
        <v>2469.71</v>
      </c>
      <c r="H126" s="1170">
        <f t="shared" si="1"/>
        <v>98.7884</v>
      </c>
    </row>
    <row r="127" spans="1:8" s="609" customFormat="1" ht="15.75">
      <c r="A127" s="610"/>
      <c r="B127" s="612">
        <v>90004</v>
      </c>
      <c r="C127" s="612"/>
      <c r="D127" s="612"/>
      <c r="E127" s="307" t="s">
        <v>192</v>
      </c>
      <c r="F127" s="630">
        <f>F128</f>
        <v>2500</v>
      </c>
      <c r="G127" s="630">
        <f>SUM(G128:G130)</f>
        <v>2469.71</v>
      </c>
      <c r="H127" s="614">
        <f t="shared" si="1"/>
        <v>98.7884</v>
      </c>
    </row>
    <row r="128" spans="1:8" s="609" customFormat="1" ht="15.75">
      <c r="A128" s="610"/>
      <c r="B128" s="612"/>
      <c r="C128" s="612"/>
      <c r="D128" s="612">
        <v>4210</v>
      </c>
      <c r="E128" s="307" t="s">
        <v>270</v>
      </c>
      <c r="F128" s="630">
        <v>2500</v>
      </c>
      <c r="G128" s="616">
        <v>2388.98</v>
      </c>
      <c r="H128" s="614">
        <f t="shared" si="1"/>
        <v>95.5592</v>
      </c>
    </row>
    <row r="129" spans="1:8" s="609" customFormat="1" ht="15.75">
      <c r="A129" s="610"/>
      <c r="B129" s="612"/>
      <c r="C129" s="612"/>
      <c r="D129" s="612">
        <v>4300</v>
      </c>
      <c r="E129" s="307" t="s">
        <v>264</v>
      </c>
      <c r="F129" s="630">
        <v>0</v>
      </c>
      <c r="G129" s="616">
        <v>80</v>
      </c>
      <c r="H129" s="614">
        <v>0</v>
      </c>
    </row>
    <row r="130" spans="1:8" s="609" customFormat="1" ht="15.75">
      <c r="A130" s="610"/>
      <c r="B130" s="612"/>
      <c r="C130" s="612"/>
      <c r="D130" s="612">
        <v>4260</v>
      </c>
      <c r="E130" s="307" t="s">
        <v>267</v>
      </c>
      <c r="F130" s="630">
        <v>0</v>
      </c>
      <c r="G130" s="616">
        <v>0.73</v>
      </c>
      <c r="H130" s="614">
        <v>0</v>
      </c>
    </row>
    <row r="131" spans="1:8" ht="17.25" customHeight="1">
      <c r="A131" s="1168">
        <v>921</v>
      </c>
      <c r="B131" s="1317" t="s">
        <v>203</v>
      </c>
      <c r="C131" s="1317"/>
      <c r="D131" s="1317"/>
      <c r="E131" s="1317" t="s">
        <v>203</v>
      </c>
      <c r="F131" s="1171">
        <f>F132</f>
        <v>6200</v>
      </c>
      <c r="G131" s="1171">
        <f>G132</f>
        <v>6121.83</v>
      </c>
      <c r="H131" s="1170">
        <f aca="true" t="shared" si="2" ref="H131:H191">G131/F131*100</f>
        <v>98.73919354838709</v>
      </c>
    </row>
    <row r="132" spans="1:8" ht="15.75">
      <c r="A132" s="612"/>
      <c r="B132" s="612">
        <v>92195</v>
      </c>
      <c r="C132" s="612"/>
      <c r="D132" s="612"/>
      <c r="E132" s="617" t="s">
        <v>16</v>
      </c>
      <c r="F132" s="618">
        <f>F133</f>
        <v>6200</v>
      </c>
      <c r="G132" s="618">
        <f>SUM(G133)</f>
        <v>6121.83</v>
      </c>
      <c r="H132" s="614">
        <f t="shared" si="2"/>
        <v>98.73919354838709</v>
      </c>
    </row>
    <row r="133" spans="1:8" ht="15.75">
      <c r="A133" s="612"/>
      <c r="B133" s="612"/>
      <c r="C133" s="612"/>
      <c r="D133" s="612">
        <v>4210</v>
      </c>
      <c r="E133" s="307" t="s">
        <v>270</v>
      </c>
      <c r="F133" s="618">
        <v>6200</v>
      </c>
      <c r="G133" s="616">
        <v>6121.83</v>
      </c>
      <c r="H133" s="614">
        <f t="shared" si="2"/>
        <v>98.73919354838709</v>
      </c>
    </row>
    <row r="134" spans="1:8" ht="17.25" customHeight="1">
      <c r="A134" s="1168">
        <v>926</v>
      </c>
      <c r="B134" s="1317" t="s">
        <v>206</v>
      </c>
      <c r="C134" s="1317"/>
      <c r="D134" s="1317"/>
      <c r="E134" s="1317" t="s">
        <v>206</v>
      </c>
      <c r="F134" s="1169">
        <v>1000</v>
      </c>
      <c r="G134" s="1169">
        <v>248.75</v>
      </c>
      <c r="H134" s="1170">
        <f t="shared" si="2"/>
        <v>24.875</v>
      </c>
    </row>
    <row r="135" spans="1:8" ht="15.75">
      <c r="A135" s="612"/>
      <c r="B135" s="612">
        <v>92695</v>
      </c>
      <c r="C135" s="612"/>
      <c r="D135" s="612"/>
      <c r="E135" s="617" t="s">
        <v>16</v>
      </c>
      <c r="F135" s="613">
        <f>F136</f>
        <v>1000</v>
      </c>
      <c r="G135" s="613">
        <f>G136</f>
        <v>248.75</v>
      </c>
      <c r="H135" s="614">
        <f t="shared" si="2"/>
        <v>24.875</v>
      </c>
    </row>
    <row r="136" spans="1:8" ht="15.75">
      <c r="A136" s="612"/>
      <c r="B136" s="612"/>
      <c r="C136" s="612"/>
      <c r="D136" s="612">
        <v>4210</v>
      </c>
      <c r="E136" s="307" t="s">
        <v>270</v>
      </c>
      <c r="F136" s="613">
        <v>1000</v>
      </c>
      <c r="G136" s="616">
        <v>248.75</v>
      </c>
      <c r="H136" s="614">
        <f t="shared" si="2"/>
        <v>24.875</v>
      </c>
    </row>
    <row r="137" spans="1:9" ht="12.75" customHeight="1">
      <c r="A137" s="1318" t="s">
        <v>499</v>
      </c>
      <c r="B137" s="1318"/>
      <c r="C137" s="1318"/>
      <c r="D137" s="1318"/>
      <c r="E137" s="1318"/>
      <c r="F137" s="1167">
        <f aca="true" t="shared" si="3" ref="F137:G139">F138</f>
        <v>6823</v>
      </c>
      <c r="G137" s="1167">
        <f t="shared" si="3"/>
        <v>930</v>
      </c>
      <c r="H137" s="1165">
        <f t="shared" si="2"/>
        <v>13.630367873369487</v>
      </c>
      <c r="I137" s="632"/>
    </row>
    <row r="138" spans="1:8" s="609" customFormat="1" ht="15.75" customHeight="1">
      <c r="A138" s="1168">
        <v>600</v>
      </c>
      <c r="B138" s="1319" t="s">
        <v>26</v>
      </c>
      <c r="C138" s="1319"/>
      <c r="D138" s="1319"/>
      <c r="E138" s="1319" t="s">
        <v>26</v>
      </c>
      <c r="F138" s="1171">
        <f t="shared" si="3"/>
        <v>6823</v>
      </c>
      <c r="G138" s="1171">
        <f t="shared" si="3"/>
        <v>930</v>
      </c>
      <c r="H138" s="1170">
        <f t="shared" si="2"/>
        <v>13.630367873369487</v>
      </c>
    </row>
    <row r="139" spans="1:8" s="609" customFormat="1" ht="15.75" customHeight="1">
      <c r="A139" s="610"/>
      <c r="B139" s="313">
        <v>60016</v>
      </c>
      <c r="C139" s="624"/>
      <c r="D139" s="625"/>
      <c r="E139" s="622" t="s">
        <v>27</v>
      </c>
      <c r="F139" s="613">
        <f t="shared" si="3"/>
        <v>6823</v>
      </c>
      <c r="G139" s="613">
        <f t="shared" si="3"/>
        <v>930</v>
      </c>
      <c r="H139" s="614">
        <f t="shared" si="2"/>
        <v>13.630367873369487</v>
      </c>
    </row>
    <row r="140" spans="1:8" s="609" customFormat="1" ht="15.75" customHeight="1">
      <c r="A140" s="610"/>
      <c r="B140" s="313"/>
      <c r="C140" s="624"/>
      <c r="D140" s="612">
        <v>4270</v>
      </c>
      <c r="E140" s="307" t="s">
        <v>294</v>
      </c>
      <c r="F140" s="613">
        <v>6823</v>
      </c>
      <c r="G140" s="616">
        <v>930</v>
      </c>
      <c r="H140" s="614">
        <f t="shared" si="2"/>
        <v>13.630367873369487</v>
      </c>
    </row>
    <row r="141" spans="1:8" s="609" customFormat="1" ht="15.75" customHeight="1">
      <c r="A141" s="1318" t="s">
        <v>500</v>
      </c>
      <c r="B141" s="1318"/>
      <c r="C141" s="1318"/>
      <c r="D141" s="1318"/>
      <c r="E141" s="1318"/>
      <c r="F141" s="1164">
        <f>F142</f>
        <v>11071</v>
      </c>
      <c r="G141" s="1164">
        <f>G142</f>
        <v>1002.48</v>
      </c>
      <c r="H141" s="1165">
        <f t="shared" si="2"/>
        <v>9.055008580977328</v>
      </c>
    </row>
    <row r="142" spans="1:8" s="609" customFormat="1" ht="15.75" customHeight="1">
      <c r="A142" s="1168">
        <v>921</v>
      </c>
      <c r="B142" s="1317" t="s">
        <v>203</v>
      </c>
      <c r="C142" s="1317"/>
      <c r="D142" s="1317"/>
      <c r="E142" s="1317" t="s">
        <v>203</v>
      </c>
      <c r="F142" s="1171">
        <f>SUM(F143+F147)</f>
        <v>11071</v>
      </c>
      <c r="G142" s="1171">
        <f>SUM(G143+G147)</f>
        <v>1002.48</v>
      </c>
      <c r="H142" s="1170">
        <f t="shared" si="2"/>
        <v>9.055008580977328</v>
      </c>
    </row>
    <row r="143" spans="1:8" s="609" customFormat="1" ht="15.75" customHeight="1">
      <c r="A143" s="610"/>
      <c r="B143" s="838">
        <v>92109</v>
      </c>
      <c r="C143" s="610"/>
      <c r="D143" s="610"/>
      <c r="E143" s="307" t="s">
        <v>204</v>
      </c>
      <c r="F143" s="841">
        <f>SUM(F144:F146)</f>
        <v>10771</v>
      </c>
      <c r="G143" s="841">
        <f>SUM(G144:G146)</f>
        <v>702.84</v>
      </c>
      <c r="H143" s="848">
        <f t="shared" si="2"/>
        <v>6.525299415096092</v>
      </c>
    </row>
    <row r="144" spans="1:8" s="609" customFormat="1" ht="15.75" customHeight="1">
      <c r="A144" s="610"/>
      <c r="B144" s="838"/>
      <c r="C144" s="610"/>
      <c r="D144" s="838">
        <v>4210</v>
      </c>
      <c r="E144" s="307" t="s">
        <v>270</v>
      </c>
      <c r="F144" s="841">
        <v>3771</v>
      </c>
      <c r="G144" s="841">
        <v>0</v>
      </c>
      <c r="H144" s="611">
        <f t="shared" si="2"/>
        <v>0</v>
      </c>
    </row>
    <row r="145" spans="1:8" s="609" customFormat="1" ht="15.75" customHeight="1">
      <c r="A145" s="610"/>
      <c r="B145" s="838"/>
      <c r="C145" s="610"/>
      <c r="D145" s="838">
        <v>4260</v>
      </c>
      <c r="E145" s="307" t="s">
        <v>267</v>
      </c>
      <c r="F145" s="841">
        <v>2000</v>
      </c>
      <c r="G145" s="841">
        <v>554.76</v>
      </c>
      <c r="H145" s="848">
        <f t="shared" si="2"/>
        <v>27.738000000000003</v>
      </c>
    </row>
    <row r="146" spans="1:8" s="609" customFormat="1" ht="15.75" customHeight="1">
      <c r="A146" s="610"/>
      <c r="B146" s="838"/>
      <c r="C146" s="610"/>
      <c r="D146" s="838">
        <v>4300</v>
      </c>
      <c r="E146" s="307" t="s">
        <v>264</v>
      </c>
      <c r="F146" s="841">
        <v>5000</v>
      </c>
      <c r="G146" s="841">
        <v>148.08</v>
      </c>
      <c r="H146" s="848">
        <f t="shared" si="2"/>
        <v>2.9616000000000002</v>
      </c>
    </row>
    <row r="147" spans="1:8" ht="19.5" customHeight="1">
      <c r="A147" s="612"/>
      <c r="B147" s="612">
        <v>92195</v>
      </c>
      <c r="C147" s="612"/>
      <c r="D147" s="612"/>
      <c r="E147" s="617" t="s">
        <v>16</v>
      </c>
      <c r="F147" s="618">
        <f>F148</f>
        <v>300</v>
      </c>
      <c r="G147" s="618">
        <f>G148</f>
        <v>299.64</v>
      </c>
      <c r="H147" s="614">
        <f t="shared" si="2"/>
        <v>99.88</v>
      </c>
    </row>
    <row r="148" spans="1:8" ht="19.5" customHeight="1">
      <c r="A148" s="612"/>
      <c r="B148" s="612"/>
      <c r="C148" s="612"/>
      <c r="D148" s="612">
        <v>4210</v>
      </c>
      <c r="E148" s="307" t="s">
        <v>270</v>
      </c>
      <c r="F148" s="618">
        <v>300</v>
      </c>
      <c r="G148" s="616">
        <v>299.64</v>
      </c>
      <c r="H148" s="614">
        <f t="shared" si="2"/>
        <v>99.88</v>
      </c>
    </row>
    <row r="149" spans="1:8" ht="12.75" customHeight="1">
      <c r="A149" s="1318" t="s">
        <v>501</v>
      </c>
      <c r="B149" s="1318"/>
      <c r="C149" s="1318"/>
      <c r="D149" s="1318"/>
      <c r="E149" s="1318"/>
      <c r="F149" s="1164">
        <f>F153+F150</f>
        <v>7981</v>
      </c>
      <c r="G149" s="1164">
        <f>G153+G150</f>
        <v>7972.29</v>
      </c>
      <c r="H149" s="1165">
        <f t="shared" si="2"/>
        <v>99.89086580628994</v>
      </c>
    </row>
    <row r="150" spans="1:8" ht="17.25" customHeight="1">
      <c r="A150" s="1172">
        <v>900</v>
      </c>
      <c r="B150" s="1317" t="s">
        <v>369</v>
      </c>
      <c r="C150" s="1317"/>
      <c r="D150" s="1317"/>
      <c r="E150" s="1317" t="s">
        <v>369</v>
      </c>
      <c r="F150" s="1171">
        <f>F151</f>
        <v>161</v>
      </c>
      <c r="G150" s="1171">
        <f>G151</f>
        <v>160.03</v>
      </c>
      <c r="H150" s="1170">
        <f t="shared" si="2"/>
        <v>99.3975155279503</v>
      </c>
    </row>
    <row r="151" spans="1:8" ht="15.75">
      <c r="A151" s="619"/>
      <c r="B151" s="620">
        <v>90004</v>
      </c>
      <c r="C151" s="633"/>
      <c r="D151" s="620"/>
      <c r="E151" s="307" t="s">
        <v>192</v>
      </c>
      <c r="F151" s="613">
        <f>F152</f>
        <v>161</v>
      </c>
      <c r="G151" s="613">
        <f>G152</f>
        <v>160.03</v>
      </c>
      <c r="H151" s="614">
        <f t="shared" si="2"/>
        <v>99.3975155279503</v>
      </c>
    </row>
    <row r="152" spans="1:8" ht="15.75">
      <c r="A152" s="619"/>
      <c r="B152" s="620"/>
      <c r="C152" s="633"/>
      <c r="D152" s="612">
        <v>4210</v>
      </c>
      <c r="E152" s="307" t="s">
        <v>270</v>
      </c>
      <c r="F152" s="613">
        <v>161</v>
      </c>
      <c r="G152" s="616">
        <v>160.03</v>
      </c>
      <c r="H152" s="614">
        <f t="shared" si="2"/>
        <v>99.3975155279503</v>
      </c>
    </row>
    <row r="153" spans="1:8" ht="17.25" customHeight="1">
      <c r="A153" s="1168">
        <v>921</v>
      </c>
      <c r="B153" s="1317" t="s">
        <v>203</v>
      </c>
      <c r="C153" s="1317"/>
      <c r="D153" s="1317"/>
      <c r="E153" s="1317" t="s">
        <v>203</v>
      </c>
      <c r="F153" s="1171">
        <f>SUM(F154)</f>
        <v>7820</v>
      </c>
      <c r="G153" s="1171">
        <v>7812.26</v>
      </c>
      <c r="H153" s="1170">
        <f t="shared" si="2"/>
        <v>99.90102301790282</v>
      </c>
    </row>
    <row r="154" spans="1:8" ht="15.75">
      <c r="A154" s="612"/>
      <c r="B154" s="612">
        <v>92195</v>
      </c>
      <c r="C154" s="612"/>
      <c r="D154" s="612"/>
      <c r="E154" s="617" t="s">
        <v>16</v>
      </c>
      <c r="F154" s="618">
        <f>F155</f>
        <v>7820</v>
      </c>
      <c r="G154" s="618">
        <f>G155</f>
        <v>7812.26</v>
      </c>
      <c r="H154" s="614">
        <f t="shared" si="2"/>
        <v>99.90102301790282</v>
      </c>
    </row>
    <row r="155" spans="1:8" ht="15.75">
      <c r="A155" s="612"/>
      <c r="B155" s="612"/>
      <c r="C155" s="612"/>
      <c r="D155" s="612">
        <v>4210</v>
      </c>
      <c r="E155" s="307" t="s">
        <v>270</v>
      </c>
      <c r="F155" s="618">
        <v>7820</v>
      </c>
      <c r="G155" s="616">
        <v>7812.26</v>
      </c>
      <c r="H155" s="614">
        <f t="shared" si="2"/>
        <v>99.90102301790282</v>
      </c>
    </row>
    <row r="156" spans="1:8" ht="12.75" customHeight="1">
      <c r="A156" s="1318" t="s">
        <v>502</v>
      </c>
      <c r="B156" s="1318"/>
      <c r="C156" s="1318"/>
      <c r="D156" s="1318"/>
      <c r="E156" s="1318"/>
      <c r="F156" s="1164">
        <f>F160+F157+F167</f>
        <v>13929</v>
      </c>
      <c r="G156" s="1164">
        <f>G160+G157+G167</f>
        <v>11005.22</v>
      </c>
      <c r="H156" s="1165">
        <f t="shared" si="2"/>
        <v>79.00940483882547</v>
      </c>
    </row>
    <row r="157" spans="1:8" ht="12.75" customHeight="1">
      <c r="A157" s="1186">
        <v>900</v>
      </c>
      <c r="B157" s="1317" t="s">
        <v>369</v>
      </c>
      <c r="C157" s="1317"/>
      <c r="D157" s="1317"/>
      <c r="E157" s="1317"/>
      <c r="F157" s="1187">
        <v>4500</v>
      </c>
      <c r="G157" s="1187">
        <v>3625.14</v>
      </c>
      <c r="H157" s="1188">
        <f t="shared" si="2"/>
        <v>80.55866666666667</v>
      </c>
    </row>
    <row r="158" spans="1:8" ht="12.75" customHeight="1">
      <c r="A158" s="845"/>
      <c r="B158" s="838">
        <v>90004</v>
      </c>
      <c r="C158" s="610"/>
      <c r="D158" s="610"/>
      <c r="E158" s="307" t="s">
        <v>192</v>
      </c>
      <c r="F158" s="846">
        <v>4500</v>
      </c>
      <c r="G158" s="846">
        <v>3625.141</v>
      </c>
      <c r="H158" s="847">
        <f t="shared" si="2"/>
        <v>80.55868888888888</v>
      </c>
    </row>
    <row r="159" spans="1:8" ht="12.75" customHeight="1">
      <c r="A159" s="845"/>
      <c r="B159" s="838"/>
      <c r="C159" s="610"/>
      <c r="D159" s="838">
        <v>4210</v>
      </c>
      <c r="E159" s="307" t="s">
        <v>270</v>
      </c>
      <c r="F159" s="846">
        <v>4500</v>
      </c>
      <c r="G159" s="846">
        <v>3625.14</v>
      </c>
      <c r="H159" s="847">
        <f t="shared" si="2"/>
        <v>80.55866666666667</v>
      </c>
    </row>
    <row r="160" spans="1:8" ht="16.5" customHeight="1">
      <c r="A160" s="1168">
        <v>921</v>
      </c>
      <c r="B160" s="1317" t="s">
        <v>203</v>
      </c>
      <c r="C160" s="1317"/>
      <c r="D160" s="1317"/>
      <c r="E160" s="1317"/>
      <c r="F160" s="1171">
        <f>F165+F161</f>
        <v>8729</v>
      </c>
      <c r="G160" s="1171">
        <f>G165+G161</f>
        <v>6988.1</v>
      </c>
      <c r="H160" s="1188">
        <f t="shared" si="2"/>
        <v>80.05613472333602</v>
      </c>
    </row>
    <row r="161" spans="1:8" ht="15.75">
      <c r="A161" s="610"/>
      <c r="B161" s="313">
        <v>92109</v>
      </c>
      <c r="C161" s="313"/>
      <c r="D161" s="313"/>
      <c r="E161" s="307" t="s">
        <v>204</v>
      </c>
      <c r="F161" s="618">
        <f>SUM(F162:F164)</f>
        <v>4729</v>
      </c>
      <c r="G161" s="618">
        <f>SUM(G162:G164)</f>
        <v>4306</v>
      </c>
      <c r="H161" s="844">
        <f t="shared" si="2"/>
        <v>91.05519137238318</v>
      </c>
    </row>
    <row r="162" spans="1:8" ht="15.75">
      <c r="A162" s="610"/>
      <c r="B162" s="313"/>
      <c r="C162" s="313"/>
      <c r="D162" s="612">
        <v>4210</v>
      </c>
      <c r="E162" s="307" t="s">
        <v>270</v>
      </c>
      <c r="F162" s="618">
        <v>1729</v>
      </c>
      <c r="G162" s="616">
        <v>1684.44</v>
      </c>
      <c r="H162" s="614">
        <f t="shared" si="2"/>
        <v>97.42278773857721</v>
      </c>
    </row>
    <row r="163" spans="1:8" ht="15.75">
      <c r="A163" s="610"/>
      <c r="B163" s="313"/>
      <c r="C163" s="313"/>
      <c r="D163" s="313">
        <v>4260</v>
      </c>
      <c r="E163" s="307" t="s">
        <v>267</v>
      </c>
      <c r="F163" s="618">
        <v>3000</v>
      </c>
      <c r="G163" s="616">
        <v>2413.11</v>
      </c>
      <c r="H163" s="614">
        <f t="shared" si="2"/>
        <v>80.437</v>
      </c>
    </row>
    <row r="164" spans="1:8" ht="15.75">
      <c r="A164" s="610"/>
      <c r="B164" s="313"/>
      <c r="C164" s="313"/>
      <c r="D164" s="313">
        <v>4300</v>
      </c>
      <c r="E164" s="307" t="s">
        <v>264</v>
      </c>
      <c r="F164" s="618">
        <v>0</v>
      </c>
      <c r="G164" s="616">
        <v>208.45</v>
      </c>
      <c r="H164" s="614">
        <v>0</v>
      </c>
    </row>
    <row r="165" spans="1:8" ht="15.75">
      <c r="A165" s="612"/>
      <c r="B165" s="612">
        <v>92195</v>
      </c>
      <c r="C165" s="612"/>
      <c r="D165" s="612"/>
      <c r="E165" s="617" t="s">
        <v>16</v>
      </c>
      <c r="F165" s="618">
        <f>F166</f>
        <v>4000</v>
      </c>
      <c r="G165" s="618">
        <f>G166</f>
        <v>2682.1</v>
      </c>
      <c r="H165" s="614">
        <f t="shared" si="2"/>
        <v>67.0525</v>
      </c>
    </row>
    <row r="166" spans="1:8" ht="15.75">
      <c r="A166" s="612"/>
      <c r="B166" s="612"/>
      <c r="C166" s="612"/>
      <c r="D166" s="612">
        <v>4210</v>
      </c>
      <c r="E166" s="307" t="s">
        <v>270</v>
      </c>
      <c r="F166" s="618">
        <v>4000</v>
      </c>
      <c r="G166" s="616">
        <v>2682.1</v>
      </c>
      <c r="H166" s="614">
        <f t="shared" si="2"/>
        <v>67.0525</v>
      </c>
    </row>
    <row r="167" spans="1:8" ht="15.75">
      <c r="A167" s="1176">
        <v>926</v>
      </c>
      <c r="B167" s="1311" t="s">
        <v>206</v>
      </c>
      <c r="C167" s="1312"/>
      <c r="D167" s="1312"/>
      <c r="E167" s="1313"/>
      <c r="F167" s="1177">
        <v>700</v>
      </c>
      <c r="G167" s="1178">
        <v>391.98</v>
      </c>
      <c r="H167" s="1175">
        <f t="shared" si="2"/>
        <v>55.997142857142855</v>
      </c>
    </row>
    <row r="168" spans="1:8" ht="15.75">
      <c r="A168" s="840"/>
      <c r="B168" s="838">
        <v>92695</v>
      </c>
      <c r="C168" s="838"/>
      <c r="D168" s="838"/>
      <c r="E168" s="839" t="s">
        <v>16</v>
      </c>
      <c r="F168" s="841">
        <f>SUM(F169:F170)</f>
        <v>700</v>
      </c>
      <c r="G168" s="842">
        <f>SUM(G169:G170)</f>
        <v>391.98</v>
      </c>
      <c r="H168" s="614">
        <f t="shared" si="2"/>
        <v>55.997142857142855</v>
      </c>
    </row>
    <row r="169" spans="1:8" ht="15.75">
      <c r="A169" s="840"/>
      <c r="B169" s="838"/>
      <c r="C169" s="838"/>
      <c r="D169" s="838">
        <v>4210</v>
      </c>
      <c r="E169" s="839" t="s">
        <v>270</v>
      </c>
      <c r="F169" s="841">
        <v>700</v>
      </c>
      <c r="G169" s="842">
        <v>217</v>
      </c>
      <c r="H169" s="614">
        <f t="shared" si="2"/>
        <v>31</v>
      </c>
    </row>
    <row r="170" spans="1:8" ht="15.75">
      <c r="A170" s="840"/>
      <c r="B170" s="838"/>
      <c r="C170" s="838"/>
      <c r="D170" s="838">
        <v>4300</v>
      </c>
      <c r="E170" s="839" t="s">
        <v>264</v>
      </c>
      <c r="F170" s="841">
        <v>0</v>
      </c>
      <c r="G170" s="842">
        <v>174.98</v>
      </c>
      <c r="H170" s="614">
        <v>0</v>
      </c>
    </row>
    <row r="171" spans="1:8" ht="12.75" customHeight="1">
      <c r="A171" s="1318" t="s">
        <v>503</v>
      </c>
      <c r="B171" s="1318"/>
      <c r="C171" s="1318"/>
      <c r="D171" s="1318"/>
      <c r="E171" s="1318"/>
      <c r="F171" s="1164">
        <f>SUM(F172+F175+F183)</f>
        <v>9758</v>
      </c>
      <c r="G171" s="1164">
        <f>SUM(G172+G175+G183)</f>
        <v>6628.5</v>
      </c>
      <c r="H171" s="1165">
        <f t="shared" si="2"/>
        <v>67.92887886862063</v>
      </c>
    </row>
    <row r="172" spans="1:8" s="609" customFormat="1" ht="15.75" customHeight="1">
      <c r="A172" s="1168">
        <v>900</v>
      </c>
      <c r="B172" s="1317" t="s">
        <v>369</v>
      </c>
      <c r="C172" s="1317"/>
      <c r="D172" s="1317"/>
      <c r="E172" s="1317"/>
      <c r="F172" s="1171">
        <f>F173</f>
        <v>1500</v>
      </c>
      <c r="G172" s="1171">
        <f>G173</f>
        <v>914.78</v>
      </c>
      <c r="H172" s="1170">
        <f t="shared" si="2"/>
        <v>60.98533333333334</v>
      </c>
    </row>
    <row r="173" spans="1:8" ht="19.5" customHeight="1">
      <c r="A173" s="610"/>
      <c r="B173" s="612">
        <v>90004</v>
      </c>
      <c r="C173" s="612"/>
      <c r="D173" s="612"/>
      <c r="E173" s="307" t="s">
        <v>192</v>
      </c>
      <c r="F173" s="630">
        <f>F174</f>
        <v>1500</v>
      </c>
      <c r="G173" s="630">
        <f>G174</f>
        <v>914.78</v>
      </c>
      <c r="H173" s="614">
        <f t="shared" si="2"/>
        <v>60.98533333333334</v>
      </c>
    </row>
    <row r="174" spans="1:8" ht="19.5" customHeight="1">
      <c r="A174" s="610"/>
      <c r="B174" s="612"/>
      <c r="C174" s="612"/>
      <c r="D174" s="612">
        <v>4210</v>
      </c>
      <c r="E174" s="307" t="s">
        <v>270</v>
      </c>
      <c r="F174" s="630">
        <v>1500</v>
      </c>
      <c r="G174" s="616">
        <v>914.78</v>
      </c>
      <c r="H174" s="614">
        <f t="shared" si="2"/>
        <v>60.98533333333334</v>
      </c>
    </row>
    <row r="175" spans="1:8" ht="16.5" customHeight="1">
      <c r="A175" s="1168">
        <v>921</v>
      </c>
      <c r="B175" s="1317" t="s">
        <v>203</v>
      </c>
      <c r="C175" s="1317"/>
      <c r="D175" s="1317"/>
      <c r="E175" s="1317"/>
      <c r="F175" s="1171">
        <f>SUM(F176+F181)</f>
        <v>7758</v>
      </c>
      <c r="G175" s="1171">
        <f>G181+G176</f>
        <v>5349.76</v>
      </c>
      <c r="H175" s="1175">
        <f t="shared" si="2"/>
        <v>68.95797886053107</v>
      </c>
    </row>
    <row r="176" spans="1:8" ht="15.75">
      <c r="A176" s="610"/>
      <c r="B176" s="313">
        <v>92109</v>
      </c>
      <c r="C176" s="313"/>
      <c r="D176" s="313"/>
      <c r="E176" s="307" t="s">
        <v>204</v>
      </c>
      <c r="F176" s="618">
        <v>6158</v>
      </c>
      <c r="G176" s="618">
        <f>SUM(G177:G180)</f>
        <v>3789.4500000000003</v>
      </c>
      <c r="H176" s="614">
        <f t="shared" si="2"/>
        <v>61.53702500811953</v>
      </c>
    </row>
    <row r="177" spans="1:8" ht="15.75">
      <c r="A177" s="610"/>
      <c r="B177" s="313"/>
      <c r="C177" s="313"/>
      <c r="D177" s="313">
        <v>4210</v>
      </c>
      <c r="E177" s="307" t="s">
        <v>270</v>
      </c>
      <c r="F177" s="618">
        <v>1000</v>
      </c>
      <c r="G177" s="618">
        <v>2644.58</v>
      </c>
      <c r="H177" s="614">
        <f t="shared" si="2"/>
        <v>264.45799999999997</v>
      </c>
    </row>
    <row r="178" spans="1:8" ht="15.75">
      <c r="A178" s="610"/>
      <c r="B178" s="313"/>
      <c r="C178" s="313"/>
      <c r="D178" s="313">
        <v>4260</v>
      </c>
      <c r="E178" s="307" t="s">
        <v>267</v>
      </c>
      <c r="F178" s="618">
        <v>1000</v>
      </c>
      <c r="G178" s="618">
        <v>562.47</v>
      </c>
      <c r="H178" s="614">
        <f t="shared" si="2"/>
        <v>56.247</v>
      </c>
    </row>
    <row r="179" spans="1:8" ht="15.75">
      <c r="A179" s="610"/>
      <c r="B179" s="313"/>
      <c r="C179" s="313"/>
      <c r="D179" s="313">
        <v>4300</v>
      </c>
      <c r="E179" s="307" t="s">
        <v>504</v>
      </c>
      <c r="F179" s="618">
        <v>4158</v>
      </c>
      <c r="G179" s="616">
        <v>232.5</v>
      </c>
      <c r="H179" s="614">
        <f t="shared" si="2"/>
        <v>5.591630591630592</v>
      </c>
    </row>
    <row r="180" spans="1:8" ht="15.75">
      <c r="A180" s="610"/>
      <c r="B180" s="313"/>
      <c r="C180" s="313"/>
      <c r="D180" s="313">
        <v>4350</v>
      </c>
      <c r="E180" s="307" t="s">
        <v>341</v>
      </c>
      <c r="F180" s="618">
        <v>0</v>
      </c>
      <c r="G180" s="616">
        <v>349.9</v>
      </c>
      <c r="H180" s="614">
        <v>0</v>
      </c>
    </row>
    <row r="181" spans="1:8" ht="15.75">
      <c r="A181" s="612"/>
      <c r="B181" s="612">
        <v>92195</v>
      </c>
      <c r="C181" s="612"/>
      <c r="D181" s="612"/>
      <c r="E181" s="617" t="s">
        <v>16</v>
      </c>
      <c r="F181" s="618">
        <v>1600</v>
      </c>
      <c r="G181" s="618">
        <v>1560.31</v>
      </c>
      <c r="H181" s="614">
        <f t="shared" si="2"/>
        <v>97.519375</v>
      </c>
    </row>
    <row r="182" spans="1:8" ht="15.75">
      <c r="A182" s="612"/>
      <c r="B182" s="612"/>
      <c r="C182" s="612"/>
      <c r="D182" s="612">
        <v>4210</v>
      </c>
      <c r="E182" s="307" t="s">
        <v>270</v>
      </c>
      <c r="F182" s="618">
        <v>1600</v>
      </c>
      <c r="G182" s="616">
        <v>1560.31</v>
      </c>
      <c r="H182" s="614">
        <f t="shared" si="2"/>
        <v>97.519375</v>
      </c>
    </row>
    <row r="183" spans="1:8" ht="17.25" customHeight="1">
      <c r="A183" s="1168">
        <v>926</v>
      </c>
      <c r="B183" s="1317" t="s">
        <v>206</v>
      </c>
      <c r="C183" s="1317"/>
      <c r="D183" s="1317"/>
      <c r="E183" s="1317" t="s">
        <v>206</v>
      </c>
      <c r="F183" s="1169">
        <v>500</v>
      </c>
      <c r="G183" s="1169">
        <f>SUM(G184)</f>
        <v>363.96000000000004</v>
      </c>
      <c r="H183" s="1175">
        <f t="shared" si="2"/>
        <v>72.79200000000002</v>
      </c>
    </row>
    <row r="184" spans="1:8" ht="15.75">
      <c r="A184" s="612"/>
      <c r="B184" s="612">
        <v>92695</v>
      </c>
      <c r="C184" s="612"/>
      <c r="D184" s="612"/>
      <c r="E184" s="617" t="s">
        <v>16</v>
      </c>
      <c r="F184" s="613">
        <f>F186</f>
        <v>0</v>
      </c>
      <c r="G184" s="613">
        <f>G186+G185</f>
        <v>363.96000000000004</v>
      </c>
      <c r="H184" s="614">
        <v>0</v>
      </c>
    </row>
    <row r="185" spans="1:8" ht="15.75">
      <c r="A185" s="612"/>
      <c r="B185" s="612"/>
      <c r="C185" s="612"/>
      <c r="D185" s="612">
        <v>4210</v>
      </c>
      <c r="E185" s="617" t="s">
        <v>270</v>
      </c>
      <c r="F185" s="613">
        <v>500</v>
      </c>
      <c r="G185" s="613">
        <v>156.5</v>
      </c>
      <c r="H185" s="614">
        <f t="shared" si="2"/>
        <v>31.3</v>
      </c>
    </row>
    <row r="186" spans="1:8" ht="15.75">
      <c r="A186" s="612"/>
      <c r="B186" s="612"/>
      <c r="C186" s="612"/>
      <c r="D186" s="612">
        <v>4270</v>
      </c>
      <c r="E186" s="307" t="s">
        <v>294</v>
      </c>
      <c r="F186" s="613">
        <v>0</v>
      </c>
      <c r="G186" s="616">
        <v>207.46</v>
      </c>
      <c r="H186" s="614">
        <v>0</v>
      </c>
    </row>
    <row r="187" spans="1:8" ht="12.75" customHeight="1">
      <c r="A187" s="1318" t="s">
        <v>505</v>
      </c>
      <c r="B187" s="1318"/>
      <c r="C187" s="1318"/>
      <c r="D187" s="1318"/>
      <c r="E187" s="1318"/>
      <c r="F187" s="1164">
        <f>SUM(F188+F191+F194+F198)</f>
        <v>21936</v>
      </c>
      <c r="G187" s="1164">
        <f>G191+G189+G198+G194</f>
        <v>18953.21</v>
      </c>
      <c r="H187" s="1165">
        <f t="shared" si="2"/>
        <v>86.40230671043034</v>
      </c>
    </row>
    <row r="188" spans="1:8" ht="17.25" customHeight="1">
      <c r="A188" s="1172">
        <v>750</v>
      </c>
      <c r="B188" s="1319" t="s">
        <v>384</v>
      </c>
      <c r="C188" s="1319"/>
      <c r="D188" s="1319"/>
      <c r="E188" s="1319"/>
      <c r="F188" s="1173">
        <f>F189</f>
        <v>1500</v>
      </c>
      <c r="G188" s="1173">
        <f>G189</f>
        <v>738</v>
      </c>
      <c r="H188" s="1170">
        <f t="shared" si="2"/>
        <v>49.2</v>
      </c>
    </row>
    <row r="189" spans="1:8" ht="15.75">
      <c r="A189" s="626"/>
      <c r="B189" s="634" t="s">
        <v>627</v>
      </c>
      <c r="C189" s="634"/>
      <c r="D189" s="634"/>
      <c r="E189" s="635" t="s">
        <v>16</v>
      </c>
      <c r="F189" s="623">
        <f>F190</f>
        <v>1500</v>
      </c>
      <c r="G189" s="623">
        <f>G190</f>
        <v>738</v>
      </c>
      <c r="H189" s="614">
        <f t="shared" si="2"/>
        <v>49.2</v>
      </c>
    </row>
    <row r="190" spans="1:8" ht="15.75">
      <c r="A190" s="626"/>
      <c r="B190" s="634"/>
      <c r="C190" s="634"/>
      <c r="D190" s="313">
        <v>4300</v>
      </c>
      <c r="E190" s="307" t="s">
        <v>264</v>
      </c>
      <c r="F190" s="623">
        <v>1500</v>
      </c>
      <c r="G190" s="616">
        <v>738</v>
      </c>
      <c r="H190" s="614">
        <f t="shared" si="2"/>
        <v>49.2</v>
      </c>
    </row>
    <row r="191" spans="1:8" ht="17.25" customHeight="1">
      <c r="A191" s="1172">
        <v>754</v>
      </c>
      <c r="B191" s="1319" t="s">
        <v>69</v>
      </c>
      <c r="C191" s="1319"/>
      <c r="D191" s="1319"/>
      <c r="E191" s="1319"/>
      <c r="F191" s="1171">
        <f>F192</f>
        <v>1500</v>
      </c>
      <c r="G191" s="1189">
        <v>1500</v>
      </c>
      <c r="H191" s="1170">
        <f t="shared" si="2"/>
        <v>100</v>
      </c>
    </row>
    <row r="192" spans="1:8" ht="15.75">
      <c r="A192" s="619"/>
      <c r="B192" s="620">
        <v>75412</v>
      </c>
      <c r="C192" s="633"/>
      <c r="D192" s="620"/>
      <c r="E192" s="307" t="s">
        <v>309</v>
      </c>
      <c r="F192" s="613">
        <f>F193</f>
        <v>1500</v>
      </c>
      <c r="G192" s="613">
        <f>G193</f>
        <v>1500</v>
      </c>
      <c r="H192" s="614">
        <f aca="true" t="shared" si="4" ref="H192:H258">G192/F192*100</f>
        <v>100</v>
      </c>
    </row>
    <row r="193" spans="1:8" ht="15.75">
      <c r="A193" s="619"/>
      <c r="B193" s="620"/>
      <c r="C193" s="633"/>
      <c r="D193" s="313">
        <v>4210</v>
      </c>
      <c r="E193" s="307" t="s">
        <v>270</v>
      </c>
      <c r="F193" s="613">
        <v>1500</v>
      </c>
      <c r="G193" s="616">
        <v>1500</v>
      </c>
      <c r="H193" s="614">
        <f t="shared" si="4"/>
        <v>100</v>
      </c>
    </row>
    <row r="194" spans="1:8" ht="15.75">
      <c r="A194" s="1172">
        <v>900</v>
      </c>
      <c r="B194" s="1317" t="s">
        <v>369</v>
      </c>
      <c r="C194" s="1317"/>
      <c r="D194" s="1317"/>
      <c r="E194" s="1317" t="s">
        <v>369</v>
      </c>
      <c r="F194" s="1174">
        <f>SUM(F195)</f>
        <v>3000</v>
      </c>
      <c r="G194" s="1178">
        <f>SUM(G195)</f>
        <v>2527.75</v>
      </c>
      <c r="H194" s="1175">
        <f t="shared" si="4"/>
        <v>84.25833333333334</v>
      </c>
    </row>
    <row r="195" spans="1:8" ht="15.75">
      <c r="A195" s="619"/>
      <c r="B195" s="838">
        <v>90004</v>
      </c>
      <c r="C195" s="610"/>
      <c r="D195" s="610"/>
      <c r="E195" s="307" t="s">
        <v>192</v>
      </c>
      <c r="F195" s="613">
        <f>SUM(F196:F197)</f>
        <v>3000</v>
      </c>
      <c r="G195" s="616">
        <f>SUM(G196:G197)</f>
        <v>2527.75</v>
      </c>
      <c r="H195" s="614">
        <f t="shared" si="4"/>
        <v>84.25833333333334</v>
      </c>
    </row>
    <row r="196" spans="1:8" ht="15.75">
      <c r="A196" s="619"/>
      <c r="B196" s="838"/>
      <c r="C196" s="610"/>
      <c r="D196" s="838">
        <v>4210</v>
      </c>
      <c r="E196" s="307" t="s">
        <v>270</v>
      </c>
      <c r="F196" s="613">
        <v>2000</v>
      </c>
      <c r="G196" s="616">
        <v>2481.09</v>
      </c>
      <c r="H196" s="614">
        <f t="shared" si="4"/>
        <v>124.0545</v>
      </c>
    </row>
    <row r="197" spans="1:8" ht="15.75">
      <c r="A197" s="619"/>
      <c r="B197" s="838"/>
      <c r="C197" s="610"/>
      <c r="D197" s="838">
        <v>4300</v>
      </c>
      <c r="E197" s="307" t="s">
        <v>264</v>
      </c>
      <c r="F197" s="613">
        <v>1000</v>
      </c>
      <c r="G197" s="616">
        <v>46.66</v>
      </c>
      <c r="H197" s="614">
        <f t="shared" si="4"/>
        <v>4.6659999999999995</v>
      </c>
    </row>
    <row r="198" spans="1:8" ht="17.25" customHeight="1">
      <c r="A198" s="1168">
        <v>921</v>
      </c>
      <c r="B198" s="1317" t="s">
        <v>203</v>
      </c>
      <c r="C198" s="1317"/>
      <c r="D198" s="1317"/>
      <c r="E198" s="1317" t="s">
        <v>203</v>
      </c>
      <c r="F198" s="1189">
        <f>SUM(F199+F203)</f>
        <v>15936</v>
      </c>
      <c r="G198" s="1189">
        <f>SUM(G199+G203)</f>
        <v>14187.46</v>
      </c>
      <c r="H198" s="1170">
        <f t="shared" si="4"/>
        <v>89.0277359437751</v>
      </c>
    </row>
    <row r="199" spans="1:8" ht="15.75">
      <c r="A199" s="610"/>
      <c r="B199" s="313">
        <v>92109</v>
      </c>
      <c r="C199" s="313"/>
      <c r="D199" s="313"/>
      <c r="E199" s="307" t="s">
        <v>204</v>
      </c>
      <c r="F199" s="613">
        <f>SUM(F200:F202)</f>
        <v>7387</v>
      </c>
      <c r="G199" s="613">
        <f>SUM(G200:G202)</f>
        <v>7064.55</v>
      </c>
      <c r="H199" s="614">
        <f t="shared" si="4"/>
        <v>95.63489914715039</v>
      </c>
    </row>
    <row r="200" spans="1:8" ht="15.75">
      <c r="A200" s="610"/>
      <c r="B200" s="313"/>
      <c r="C200" s="313"/>
      <c r="D200" s="612">
        <v>4210</v>
      </c>
      <c r="E200" s="307" t="s">
        <v>270</v>
      </c>
      <c r="F200" s="618">
        <v>4387</v>
      </c>
      <c r="G200" s="616">
        <v>2849.05</v>
      </c>
      <c r="H200" s="614">
        <f t="shared" si="4"/>
        <v>64.94301344882608</v>
      </c>
    </row>
    <row r="201" spans="1:8" ht="15.75">
      <c r="A201" s="610"/>
      <c r="B201" s="313"/>
      <c r="C201" s="313"/>
      <c r="D201" s="313">
        <v>4260</v>
      </c>
      <c r="E201" s="307" t="s">
        <v>267</v>
      </c>
      <c r="F201" s="618">
        <v>3000</v>
      </c>
      <c r="G201" s="616">
        <v>3987.12</v>
      </c>
      <c r="H201" s="614">
        <f t="shared" si="4"/>
        <v>132.904</v>
      </c>
    </row>
    <row r="202" spans="1:8" ht="15.75">
      <c r="A202" s="610"/>
      <c r="B202" s="313"/>
      <c r="C202" s="313"/>
      <c r="D202" s="313">
        <v>4300</v>
      </c>
      <c r="E202" s="307" t="s">
        <v>504</v>
      </c>
      <c r="F202" s="618">
        <v>0</v>
      </c>
      <c r="G202" s="616">
        <v>228.38</v>
      </c>
      <c r="H202" s="614">
        <v>0</v>
      </c>
    </row>
    <row r="203" spans="1:8" ht="15.75">
      <c r="A203" s="612"/>
      <c r="B203" s="612">
        <v>92195</v>
      </c>
      <c r="C203" s="612"/>
      <c r="D203" s="612"/>
      <c r="E203" s="617" t="s">
        <v>16</v>
      </c>
      <c r="F203" s="618">
        <f>F204</f>
        <v>8549</v>
      </c>
      <c r="G203" s="618">
        <f>G204</f>
        <v>7122.91</v>
      </c>
      <c r="H203" s="614">
        <f t="shared" si="4"/>
        <v>83.3186337583343</v>
      </c>
    </row>
    <row r="204" spans="1:8" ht="15.75">
      <c r="A204" s="612"/>
      <c r="B204" s="612"/>
      <c r="C204" s="612"/>
      <c r="D204" s="612">
        <v>4210</v>
      </c>
      <c r="E204" s="307" t="s">
        <v>270</v>
      </c>
      <c r="F204" s="618">
        <v>8549</v>
      </c>
      <c r="G204" s="616">
        <v>7122.91</v>
      </c>
      <c r="H204" s="614">
        <f t="shared" si="4"/>
        <v>83.3186337583343</v>
      </c>
    </row>
    <row r="205" spans="1:8" s="609" customFormat="1" ht="15.75" customHeight="1">
      <c r="A205" s="1318" t="s">
        <v>506</v>
      </c>
      <c r="B205" s="1318"/>
      <c r="C205" s="1318"/>
      <c r="D205" s="1318"/>
      <c r="E205" s="1318"/>
      <c r="F205" s="1164">
        <f>F206+F213+F216+F209</f>
        <v>11200</v>
      </c>
      <c r="G205" s="1164">
        <f>G206+G213+G216+G209</f>
        <v>7970.8099999999995</v>
      </c>
      <c r="H205" s="1165">
        <f t="shared" si="4"/>
        <v>71.16794642857143</v>
      </c>
    </row>
    <row r="206" spans="1:8" s="609" customFormat="1" ht="15.75" customHeight="1">
      <c r="A206" s="1168">
        <v>600</v>
      </c>
      <c r="B206" s="1319" t="s">
        <v>26</v>
      </c>
      <c r="C206" s="1319"/>
      <c r="D206" s="1319"/>
      <c r="E206" s="1319" t="s">
        <v>26</v>
      </c>
      <c r="F206" s="1169">
        <f>F207</f>
        <v>5450</v>
      </c>
      <c r="G206" s="1169">
        <f>G207</f>
        <v>5450</v>
      </c>
      <c r="H206" s="1190">
        <f t="shared" si="4"/>
        <v>100</v>
      </c>
    </row>
    <row r="207" spans="1:8" s="609" customFormat="1" ht="15.75" customHeight="1">
      <c r="A207" s="610"/>
      <c r="B207" s="313">
        <v>60016</v>
      </c>
      <c r="C207" s="624"/>
      <c r="D207" s="612"/>
      <c r="E207" s="622" t="s">
        <v>27</v>
      </c>
      <c r="F207" s="630">
        <f>F208</f>
        <v>5450</v>
      </c>
      <c r="G207" s="630">
        <f>G208</f>
        <v>5450</v>
      </c>
      <c r="H207" s="847">
        <f t="shared" si="4"/>
        <v>100</v>
      </c>
    </row>
    <row r="208" spans="1:8" s="609" customFormat="1" ht="15.75" customHeight="1">
      <c r="A208" s="610"/>
      <c r="B208" s="313"/>
      <c r="C208" s="624"/>
      <c r="D208" s="612">
        <v>4270</v>
      </c>
      <c r="E208" s="307" t="s">
        <v>294</v>
      </c>
      <c r="F208" s="630">
        <v>5450</v>
      </c>
      <c r="G208" s="616">
        <v>5450</v>
      </c>
      <c r="H208" s="847">
        <f t="shared" si="4"/>
        <v>100</v>
      </c>
    </row>
    <row r="209" spans="1:8" s="609" customFormat="1" ht="15.75" customHeight="1">
      <c r="A209" s="1168">
        <v>900</v>
      </c>
      <c r="B209" s="1317" t="s">
        <v>369</v>
      </c>
      <c r="C209" s="1317"/>
      <c r="D209" s="1317"/>
      <c r="E209" s="1317" t="s">
        <v>369</v>
      </c>
      <c r="F209" s="1191">
        <v>1000</v>
      </c>
      <c r="G209" s="1178">
        <f>SUM(G210)</f>
        <v>853.5</v>
      </c>
      <c r="H209" s="1190">
        <f t="shared" si="4"/>
        <v>85.35000000000001</v>
      </c>
    </row>
    <row r="210" spans="1:8" s="609" customFormat="1" ht="15.75" customHeight="1">
      <c r="A210" s="610"/>
      <c r="B210" s="838">
        <v>90004</v>
      </c>
      <c r="C210" s="610"/>
      <c r="D210" s="610"/>
      <c r="E210" s="307" t="s">
        <v>192</v>
      </c>
      <c r="F210" s="630">
        <f>SUM(F211:F212)</f>
        <v>1000</v>
      </c>
      <c r="G210" s="616">
        <f>SUM(G211:G212)</f>
        <v>853.5</v>
      </c>
      <c r="H210" s="847">
        <f t="shared" si="4"/>
        <v>85.35000000000001</v>
      </c>
    </row>
    <row r="211" spans="1:8" s="609" customFormat="1" ht="15.75" customHeight="1">
      <c r="A211" s="610"/>
      <c r="B211" s="838"/>
      <c r="C211" s="610"/>
      <c r="D211" s="838">
        <v>4210</v>
      </c>
      <c r="E211" s="307" t="s">
        <v>270</v>
      </c>
      <c r="F211" s="630">
        <v>1000</v>
      </c>
      <c r="G211" s="616">
        <v>783.5</v>
      </c>
      <c r="H211" s="847">
        <f t="shared" si="4"/>
        <v>78.35</v>
      </c>
    </row>
    <row r="212" spans="1:8" s="609" customFormat="1" ht="15.75" customHeight="1">
      <c r="A212" s="610"/>
      <c r="B212" s="838"/>
      <c r="C212" s="610"/>
      <c r="D212" s="838">
        <v>4300</v>
      </c>
      <c r="E212" s="307" t="s">
        <v>264</v>
      </c>
      <c r="F212" s="630">
        <v>0</v>
      </c>
      <c r="G212" s="616">
        <v>70</v>
      </c>
      <c r="H212" s="847">
        <v>0</v>
      </c>
    </row>
    <row r="213" spans="1:8" s="609" customFormat="1" ht="15.75" customHeight="1">
      <c r="A213" s="1168">
        <v>921</v>
      </c>
      <c r="B213" s="1317" t="s">
        <v>203</v>
      </c>
      <c r="C213" s="1317"/>
      <c r="D213" s="1317"/>
      <c r="E213" s="1317" t="s">
        <v>203</v>
      </c>
      <c r="F213" s="1171">
        <f>F214</f>
        <v>1500</v>
      </c>
      <c r="G213" s="1171">
        <f>G214</f>
        <v>1464.08</v>
      </c>
      <c r="H213" s="1170">
        <f t="shared" si="4"/>
        <v>97.60533333333333</v>
      </c>
    </row>
    <row r="214" spans="1:8" s="609" customFormat="1" ht="15.75" customHeight="1">
      <c r="A214" s="612"/>
      <c r="B214" s="612">
        <v>92195</v>
      </c>
      <c r="C214" s="612"/>
      <c r="D214" s="612"/>
      <c r="E214" s="617" t="s">
        <v>16</v>
      </c>
      <c r="F214" s="618">
        <f>F215</f>
        <v>1500</v>
      </c>
      <c r="G214" s="618">
        <f>G215</f>
        <v>1464.08</v>
      </c>
      <c r="H214" s="614">
        <f t="shared" si="4"/>
        <v>97.60533333333333</v>
      </c>
    </row>
    <row r="215" spans="1:8" s="609" customFormat="1" ht="15.75" customHeight="1">
      <c r="A215" s="612"/>
      <c r="B215" s="612"/>
      <c r="C215" s="612"/>
      <c r="D215" s="612">
        <v>4210</v>
      </c>
      <c r="E215" s="307" t="s">
        <v>270</v>
      </c>
      <c r="F215" s="618">
        <v>1500</v>
      </c>
      <c r="G215" s="616">
        <v>1464.08</v>
      </c>
      <c r="H215" s="614">
        <f t="shared" si="4"/>
        <v>97.60533333333333</v>
      </c>
    </row>
    <row r="216" spans="1:8" ht="17.25" customHeight="1">
      <c r="A216" s="1168">
        <v>926</v>
      </c>
      <c r="B216" s="1317" t="s">
        <v>206</v>
      </c>
      <c r="C216" s="1317"/>
      <c r="D216" s="1317"/>
      <c r="E216" s="1317" t="s">
        <v>206</v>
      </c>
      <c r="F216" s="1169">
        <f>SUM(F217)</f>
        <v>3250</v>
      </c>
      <c r="G216" s="1169">
        <f>SUM(G217)</f>
        <v>203.23000000000002</v>
      </c>
      <c r="H216" s="1170">
        <f t="shared" si="4"/>
        <v>6.253230769230769</v>
      </c>
    </row>
    <row r="217" spans="1:8" ht="15.75">
      <c r="A217" s="612"/>
      <c r="B217" s="612">
        <v>92695</v>
      </c>
      <c r="C217" s="612"/>
      <c r="D217" s="612"/>
      <c r="E217" s="617" t="s">
        <v>16</v>
      </c>
      <c r="F217" s="613">
        <f>SUM(F218:F220)</f>
        <v>3250</v>
      </c>
      <c r="G217" s="613">
        <f>SUM(G218:G220)</f>
        <v>203.23000000000002</v>
      </c>
      <c r="H217" s="614">
        <f t="shared" si="4"/>
        <v>6.253230769230769</v>
      </c>
    </row>
    <row r="218" spans="1:8" ht="15.75">
      <c r="A218" s="612"/>
      <c r="B218" s="612"/>
      <c r="C218" s="612"/>
      <c r="D218" s="612">
        <v>4210</v>
      </c>
      <c r="E218" s="307" t="s">
        <v>270</v>
      </c>
      <c r="F218" s="613">
        <v>250</v>
      </c>
      <c r="G218" s="616">
        <v>99.5</v>
      </c>
      <c r="H218" s="614">
        <f t="shared" si="4"/>
        <v>39.800000000000004</v>
      </c>
    </row>
    <row r="219" spans="1:8" ht="15.75">
      <c r="A219" s="612"/>
      <c r="B219" s="612"/>
      <c r="C219" s="612"/>
      <c r="D219" s="612">
        <v>4270</v>
      </c>
      <c r="E219" s="307" t="s">
        <v>294</v>
      </c>
      <c r="F219" s="613">
        <v>0</v>
      </c>
      <c r="G219" s="616">
        <v>103.73</v>
      </c>
      <c r="H219" s="614">
        <v>0</v>
      </c>
    </row>
    <row r="220" spans="1:8" ht="15.75">
      <c r="A220" s="612"/>
      <c r="B220" s="612"/>
      <c r="C220" s="612"/>
      <c r="D220" s="612">
        <v>6060</v>
      </c>
      <c r="E220" s="307" t="s">
        <v>304</v>
      </c>
      <c r="F220" s="613">
        <v>3000</v>
      </c>
      <c r="G220" s="616">
        <v>0</v>
      </c>
      <c r="H220" s="614">
        <v>0</v>
      </c>
    </row>
    <row r="221" spans="1:8" ht="12.75" customHeight="1">
      <c r="A221" s="1318" t="s">
        <v>507</v>
      </c>
      <c r="B221" s="1318"/>
      <c r="C221" s="1318"/>
      <c r="D221" s="1318"/>
      <c r="E221" s="1318"/>
      <c r="F221" s="1164">
        <f>F225+F222</f>
        <v>6050</v>
      </c>
      <c r="G221" s="1164">
        <f>G225+G222</f>
        <v>5961.57</v>
      </c>
      <c r="H221" s="1165">
        <f t="shared" si="4"/>
        <v>98.538347107438</v>
      </c>
    </row>
    <row r="222" spans="1:8" ht="12.75" customHeight="1">
      <c r="A222" s="1186">
        <v>750</v>
      </c>
      <c r="B222" s="1322" t="s">
        <v>384</v>
      </c>
      <c r="C222" s="1323"/>
      <c r="D222" s="1323"/>
      <c r="E222" s="1324"/>
      <c r="F222" s="1187">
        <v>500</v>
      </c>
      <c r="G222" s="1187">
        <v>500</v>
      </c>
      <c r="H222" s="1188">
        <v>100</v>
      </c>
    </row>
    <row r="223" spans="1:8" ht="12.75" customHeight="1">
      <c r="A223" s="845"/>
      <c r="B223" s="850">
        <v>75095</v>
      </c>
      <c r="C223" s="845"/>
      <c r="D223" s="845"/>
      <c r="E223" s="851" t="s">
        <v>16</v>
      </c>
      <c r="F223" s="846">
        <v>500</v>
      </c>
      <c r="G223" s="846">
        <v>500</v>
      </c>
      <c r="H223" s="847">
        <v>100</v>
      </c>
    </row>
    <row r="224" spans="1:8" ht="12.75" customHeight="1">
      <c r="A224" s="845"/>
      <c r="B224" s="850"/>
      <c r="C224" s="845"/>
      <c r="D224" s="850">
        <v>4300</v>
      </c>
      <c r="E224" s="851" t="s">
        <v>264</v>
      </c>
      <c r="F224" s="846">
        <v>500</v>
      </c>
      <c r="G224" s="846">
        <v>500</v>
      </c>
      <c r="H224" s="847">
        <v>100</v>
      </c>
    </row>
    <row r="225" spans="1:8" s="609" customFormat="1" ht="15.75" customHeight="1">
      <c r="A225" s="1168">
        <v>921</v>
      </c>
      <c r="B225" s="1317" t="s">
        <v>203</v>
      </c>
      <c r="C225" s="1317"/>
      <c r="D225" s="1317"/>
      <c r="E225" s="1317" t="s">
        <v>203</v>
      </c>
      <c r="F225" s="1171">
        <f>F229+F226</f>
        <v>5550</v>
      </c>
      <c r="G225" s="1171">
        <f>G229+G226</f>
        <v>5461.57</v>
      </c>
      <c r="H225" s="1170">
        <f t="shared" si="4"/>
        <v>98.40666666666667</v>
      </c>
    </row>
    <row r="226" spans="1:8" s="609" customFormat="1" ht="15.75" customHeight="1">
      <c r="A226" s="610"/>
      <c r="B226" s="612">
        <v>92109</v>
      </c>
      <c r="C226" s="610"/>
      <c r="D226" s="612"/>
      <c r="E226" s="307" t="s">
        <v>204</v>
      </c>
      <c r="F226" s="618">
        <f>F227</f>
        <v>4500</v>
      </c>
      <c r="G226" s="618">
        <f>G227+G228</f>
        <v>4453.05</v>
      </c>
      <c r="H226" s="614">
        <f t="shared" si="4"/>
        <v>98.95666666666668</v>
      </c>
    </row>
    <row r="227" spans="1:8" s="609" customFormat="1" ht="15.75" customHeight="1">
      <c r="A227" s="610"/>
      <c r="B227" s="612"/>
      <c r="C227" s="610"/>
      <c r="D227" s="612">
        <v>4210</v>
      </c>
      <c r="E227" s="307" t="s">
        <v>270</v>
      </c>
      <c r="F227" s="618">
        <v>4500</v>
      </c>
      <c r="G227" s="616">
        <v>4391</v>
      </c>
      <c r="H227" s="614">
        <f t="shared" si="4"/>
        <v>97.57777777777777</v>
      </c>
    </row>
    <row r="228" spans="1:8" s="609" customFormat="1" ht="15.75" customHeight="1">
      <c r="A228" s="610"/>
      <c r="B228" s="612"/>
      <c r="C228" s="610"/>
      <c r="D228" s="612">
        <v>4300</v>
      </c>
      <c r="E228" s="307" t="s">
        <v>264</v>
      </c>
      <c r="F228" s="618">
        <v>0</v>
      </c>
      <c r="G228" s="616">
        <v>62.05</v>
      </c>
      <c r="H228" s="614">
        <v>0</v>
      </c>
    </row>
    <row r="229" spans="1:8" s="609" customFormat="1" ht="15.75" customHeight="1">
      <c r="A229" s="612"/>
      <c r="B229" s="612">
        <v>92195</v>
      </c>
      <c r="C229" s="612"/>
      <c r="D229" s="612"/>
      <c r="E229" s="617" t="s">
        <v>16</v>
      </c>
      <c r="F229" s="618">
        <f>F230</f>
        <v>1050</v>
      </c>
      <c r="G229" s="618">
        <f>G230</f>
        <v>1008.52</v>
      </c>
      <c r="H229" s="614">
        <f t="shared" si="4"/>
        <v>96.0495238095238</v>
      </c>
    </row>
    <row r="230" spans="1:8" s="609" customFormat="1" ht="15.75" customHeight="1">
      <c r="A230" s="612"/>
      <c r="B230" s="612"/>
      <c r="C230" s="612"/>
      <c r="D230" s="612">
        <v>4210</v>
      </c>
      <c r="E230" s="307" t="s">
        <v>270</v>
      </c>
      <c r="F230" s="618">
        <v>1050</v>
      </c>
      <c r="G230" s="616">
        <v>1008.52</v>
      </c>
      <c r="H230" s="614">
        <f t="shared" si="4"/>
        <v>96.0495238095238</v>
      </c>
    </row>
    <row r="231" spans="1:8" s="609" customFormat="1" ht="15.75" customHeight="1">
      <c r="A231" s="1318" t="s">
        <v>508</v>
      </c>
      <c r="B231" s="1318"/>
      <c r="C231" s="1318"/>
      <c r="D231" s="1318"/>
      <c r="E231" s="1318"/>
      <c r="F231" s="1164">
        <f>F235+F238+F232</f>
        <v>7338</v>
      </c>
      <c r="G231" s="1164">
        <f>G235+G238+G232</f>
        <v>4546.259999999999</v>
      </c>
      <c r="H231" s="1165">
        <f t="shared" si="4"/>
        <v>61.95502861815208</v>
      </c>
    </row>
    <row r="232" spans="1:8" s="609" customFormat="1" ht="15.75" customHeight="1">
      <c r="A232" s="1186">
        <v>600</v>
      </c>
      <c r="B232" s="1319" t="s">
        <v>26</v>
      </c>
      <c r="C232" s="1319"/>
      <c r="D232" s="1319"/>
      <c r="E232" s="1319" t="s">
        <v>26</v>
      </c>
      <c r="F232" s="1187">
        <v>2338</v>
      </c>
      <c r="G232" s="1187">
        <v>0</v>
      </c>
      <c r="H232" s="1188">
        <v>0</v>
      </c>
    </row>
    <row r="233" spans="1:8" s="609" customFormat="1" ht="15.75" customHeight="1">
      <c r="A233" s="845"/>
      <c r="B233" s="850">
        <v>60016</v>
      </c>
      <c r="C233" s="849"/>
      <c r="D233" s="849"/>
      <c r="E233" s="851" t="s">
        <v>27</v>
      </c>
      <c r="F233" s="846">
        <v>2338</v>
      </c>
      <c r="G233" s="843">
        <v>0</v>
      </c>
      <c r="H233" s="844">
        <v>0</v>
      </c>
    </row>
    <row r="234" spans="1:8" s="609" customFormat="1" ht="15.75" customHeight="1">
      <c r="A234" s="845"/>
      <c r="B234" s="849"/>
      <c r="C234" s="849"/>
      <c r="D234" s="850">
        <v>4270</v>
      </c>
      <c r="E234" s="851" t="s">
        <v>294</v>
      </c>
      <c r="F234" s="846">
        <v>2338</v>
      </c>
      <c r="G234" s="843">
        <v>0</v>
      </c>
      <c r="H234" s="844">
        <v>0</v>
      </c>
    </row>
    <row r="235" spans="1:8" s="609" customFormat="1" ht="17.25" customHeight="1">
      <c r="A235" s="1168">
        <v>900</v>
      </c>
      <c r="B235" s="1317" t="s">
        <v>369</v>
      </c>
      <c r="C235" s="1317"/>
      <c r="D235" s="1317"/>
      <c r="E235" s="1317" t="s">
        <v>369</v>
      </c>
      <c r="F235" s="1169">
        <v>200</v>
      </c>
      <c r="G235" s="1169">
        <v>53.7</v>
      </c>
      <c r="H235" s="1170">
        <f t="shared" si="4"/>
        <v>26.85</v>
      </c>
    </row>
    <row r="236" spans="1:8" ht="15.75">
      <c r="A236" s="610"/>
      <c r="B236" s="612">
        <v>90004</v>
      </c>
      <c r="C236" s="628"/>
      <c r="D236" s="629"/>
      <c r="E236" s="307" t="s">
        <v>192</v>
      </c>
      <c r="F236" s="613">
        <f>F237</f>
        <v>200</v>
      </c>
      <c r="G236" s="613">
        <f>G237</f>
        <v>53.7</v>
      </c>
      <c r="H236" s="614">
        <f t="shared" si="4"/>
        <v>26.85</v>
      </c>
    </row>
    <row r="237" spans="1:8" ht="15.75">
      <c r="A237" s="610"/>
      <c r="B237" s="612"/>
      <c r="C237" s="628"/>
      <c r="D237" s="612">
        <v>4210</v>
      </c>
      <c r="E237" s="307" t="s">
        <v>270</v>
      </c>
      <c r="F237" s="613">
        <v>200</v>
      </c>
      <c r="G237" s="616">
        <v>53.7</v>
      </c>
      <c r="H237" s="614">
        <f t="shared" si="4"/>
        <v>26.85</v>
      </c>
    </row>
    <row r="238" spans="1:8" ht="17.25" customHeight="1">
      <c r="A238" s="1168">
        <v>921</v>
      </c>
      <c r="B238" s="1317" t="s">
        <v>203</v>
      </c>
      <c r="C238" s="1317"/>
      <c r="D238" s="1317"/>
      <c r="E238" s="1317" t="s">
        <v>203</v>
      </c>
      <c r="F238" s="1171">
        <f>F243+F239</f>
        <v>4800</v>
      </c>
      <c r="G238" s="1189">
        <f>SUM(G239+G243)</f>
        <v>4492.5599999999995</v>
      </c>
      <c r="H238" s="1170">
        <f t="shared" si="4"/>
        <v>93.595</v>
      </c>
    </row>
    <row r="239" spans="1:8" ht="15.75">
      <c r="A239" s="610"/>
      <c r="B239" s="313">
        <v>92109</v>
      </c>
      <c r="C239" s="313"/>
      <c r="D239" s="313"/>
      <c r="E239" s="307" t="s">
        <v>204</v>
      </c>
      <c r="F239" s="616">
        <f>SUM(F240:F242)</f>
        <v>4400</v>
      </c>
      <c r="G239" s="616">
        <f>SUM(G240:G242)</f>
        <v>4094.06</v>
      </c>
      <c r="H239" s="614">
        <f t="shared" si="4"/>
        <v>93.04681818181818</v>
      </c>
    </row>
    <row r="240" spans="1:8" ht="15.75">
      <c r="A240" s="610"/>
      <c r="B240" s="313"/>
      <c r="C240" s="313"/>
      <c r="D240" s="612">
        <v>4210</v>
      </c>
      <c r="E240" s="307" t="s">
        <v>270</v>
      </c>
      <c r="F240" s="618">
        <v>3400</v>
      </c>
      <c r="G240" s="616">
        <v>2907.13</v>
      </c>
      <c r="H240" s="614">
        <f t="shared" si="4"/>
        <v>85.50382352941178</v>
      </c>
    </row>
    <row r="241" spans="1:8" ht="15.75">
      <c r="A241" s="610"/>
      <c r="B241" s="313"/>
      <c r="C241" s="313"/>
      <c r="D241" s="313">
        <v>4260</v>
      </c>
      <c r="E241" s="307" t="s">
        <v>267</v>
      </c>
      <c r="F241" s="618">
        <v>1000</v>
      </c>
      <c r="G241" s="616">
        <v>686.7</v>
      </c>
      <c r="H241" s="614">
        <f t="shared" si="4"/>
        <v>68.67000000000002</v>
      </c>
    </row>
    <row r="242" spans="1:8" ht="15.75">
      <c r="A242" s="610"/>
      <c r="B242" s="313"/>
      <c r="C242" s="313"/>
      <c r="D242" s="313">
        <v>4300</v>
      </c>
      <c r="E242" s="307" t="s">
        <v>264</v>
      </c>
      <c r="F242" s="618">
        <v>0</v>
      </c>
      <c r="G242" s="616">
        <v>500.23</v>
      </c>
      <c r="H242" s="614">
        <v>0</v>
      </c>
    </row>
    <row r="243" spans="1:8" ht="15.75">
      <c r="A243" s="612"/>
      <c r="B243" s="612">
        <v>92195</v>
      </c>
      <c r="C243" s="612"/>
      <c r="D243" s="612"/>
      <c r="E243" s="617" t="s">
        <v>16</v>
      </c>
      <c r="F243" s="618">
        <f>F244</f>
        <v>400</v>
      </c>
      <c r="G243" s="618">
        <f>G244</f>
        <v>398.5</v>
      </c>
      <c r="H243" s="614">
        <f t="shared" si="4"/>
        <v>99.625</v>
      </c>
    </row>
    <row r="244" spans="1:8" ht="15.75">
      <c r="A244" s="612"/>
      <c r="B244" s="612"/>
      <c r="C244" s="612"/>
      <c r="D244" s="612">
        <v>4210</v>
      </c>
      <c r="E244" s="307" t="s">
        <v>270</v>
      </c>
      <c r="F244" s="618">
        <v>400</v>
      </c>
      <c r="G244" s="616">
        <v>398.5</v>
      </c>
      <c r="H244" s="614">
        <f t="shared" si="4"/>
        <v>99.625</v>
      </c>
    </row>
    <row r="245" spans="1:8" ht="12.75" customHeight="1">
      <c r="A245" s="1321" t="s">
        <v>509</v>
      </c>
      <c r="B245" s="1321"/>
      <c r="C245" s="1321"/>
      <c r="D245" s="1321"/>
      <c r="E245" s="1321"/>
      <c r="F245" s="1167">
        <f>F246+F250+F254</f>
        <v>8471</v>
      </c>
      <c r="G245" s="1167">
        <f>G246+G250+G254</f>
        <v>7962.99</v>
      </c>
      <c r="H245" s="1165">
        <f t="shared" si="4"/>
        <v>94.00295124542556</v>
      </c>
    </row>
    <row r="246" spans="1:8" ht="17.25" customHeight="1">
      <c r="A246" s="1168">
        <v>900</v>
      </c>
      <c r="B246" s="1317" t="s">
        <v>369</v>
      </c>
      <c r="C246" s="1317"/>
      <c r="D246" s="1317"/>
      <c r="E246" s="1317" t="s">
        <v>369</v>
      </c>
      <c r="F246" s="1171">
        <f>F247+F249</f>
        <v>1470</v>
      </c>
      <c r="G246" s="1171">
        <v>1142.97</v>
      </c>
      <c r="H246" s="1170">
        <f t="shared" si="4"/>
        <v>77.7530612244898</v>
      </c>
    </row>
    <row r="247" spans="1:8" ht="15.75">
      <c r="A247" s="612"/>
      <c r="B247" s="612">
        <v>90004</v>
      </c>
      <c r="C247" s="612"/>
      <c r="D247" s="612"/>
      <c r="E247" s="307" t="s">
        <v>192</v>
      </c>
      <c r="F247" s="618">
        <f>F248</f>
        <v>1470</v>
      </c>
      <c r="G247" s="618">
        <f>SUM(G248:G249)</f>
        <v>1142.97</v>
      </c>
      <c r="H247" s="614">
        <f t="shared" si="4"/>
        <v>77.7530612244898</v>
      </c>
    </row>
    <row r="248" spans="1:8" ht="15.75">
      <c r="A248" s="612"/>
      <c r="B248" s="612"/>
      <c r="C248" s="612"/>
      <c r="D248" s="612">
        <v>4210</v>
      </c>
      <c r="E248" s="307" t="s">
        <v>270</v>
      </c>
      <c r="F248" s="618">
        <v>1470</v>
      </c>
      <c r="G248" s="616">
        <v>1082.97</v>
      </c>
      <c r="H248" s="614">
        <f t="shared" si="4"/>
        <v>73.67142857142858</v>
      </c>
    </row>
    <row r="249" spans="1:8" ht="15.75">
      <c r="A249" s="612"/>
      <c r="B249" s="612"/>
      <c r="C249" s="612"/>
      <c r="D249" s="612">
        <v>4300</v>
      </c>
      <c r="E249" s="307" t="s">
        <v>264</v>
      </c>
      <c r="F249" s="618">
        <v>0</v>
      </c>
      <c r="G249" s="618">
        <v>60</v>
      </c>
      <c r="H249" s="614">
        <v>0</v>
      </c>
    </row>
    <row r="250" spans="1:8" ht="17.25" customHeight="1">
      <c r="A250" s="1168">
        <v>921</v>
      </c>
      <c r="B250" s="1317" t="s">
        <v>203</v>
      </c>
      <c r="C250" s="1317"/>
      <c r="D250" s="1317"/>
      <c r="E250" s="1317"/>
      <c r="F250" s="1171">
        <f>F251</f>
        <v>6851</v>
      </c>
      <c r="G250" s="1171">
        <f>G251</f>
        <v>6716.29</v>
      </c>
      <c r="H250" s="1170">
        <f t="shared" si="4"/>
        <v>98.03371770544446</v>
      </c>
    </row>
    <row r="251" spans="1:8" ht="15.75">
      <c r="A251" s="610"/>
      <c r="B251" s="612">
        <v>92195</v>
      </c>
      <c r="C251" s="612"/>
      <c r="D251" s="612"/>
      <c r="E251" s="617" t="s">
        <v>16</v>
      </c>
      <c r="F251" s="616">
        <f>SUM(F252:F253)</f>
        <v>6851</v>
      </c>
      <c r="G251" s="616">
        <f>SUM(G252:G253)</f>
        <v>6716.29</v>
      </c>
      <c r="H251" s="614">
        <f t="shared" si="4"/>
        <v>98.03371770544446</v>
      </c>
    </row>
    <row r="252" spans="1:8" ht="15.75">
      <c r="A252" s="610"/>
      <c r="B252" s="612"/>
      <c r="C252" s="612"/>
      <c r="D252" s="612">
        <v>4210</v>
      </c>
      <c r="E252" s="307" t="s">
        <v>270</v>
      </c>
      <c r="F252" s="618">
        <v>6851</v>
      </c>
      <c r="G252" s="616">
        <v>5805.69</v>
      </c>
      <c r="H252" s="614">
        <f t="shared" si="4"/>
        <v>84.74222741205662</v>
      </c>
    </row>
    <row r="253" spans="1:8" ht="15.75">
      <c r="A253" s="610"/>
      <c r="B253" s="612"/>
      <c r="C253" s="612"/>
      <c r="D253" s="612">
        <v>4300</v>
      </c>
      <c r="E253" s="307" t="s">
        <v>264</v>
      </c>
      <c r="F253" s="618">
        <v>0</v>
      </c>
      <c r="G253" s="616">
        <v>910.6</v>
      </c>
      <c r="H253" s="614">
        <v>0</v>
      </c>
    </row>
    <row r="254" spans="1:8" ht="17.25" customHeight="1">
      <c r="A254" s="1168">
        <v>926</v>
      </c>
      <c r="B254" s="1317" t="s">
        <v>206</v>
      </c>
      <c r="C254" s="1317"/>
      <c r="D254" s="1317"/>
      <c r="E254" s="1317"/>
      <c r="F254" s="1171">
        <v>150</v>
      </c>
      <c r="G254" s="1189">
        <f>SUM(G255)</f>
        <v>103.73</v>
      </c>
      <c r="H254" s="1170">
        <v>0</v>
      </c>
    </row>
    <row r="255" spans="1:8" ht="15.75">
      <c r="A255" s="610"/>
      <c r="B255" s="612">
        <v>92695</v>
      </c>
      <c r="C255" s="612"/>
      <c r="D255" s="612"/>
      <c r="E255" s="631" t="s">
        <v>16</v>
      </c>
      <c r="F255" s="618">
        <v>150</v>
      </c>
      <c r="G255" s="618">
        <f>SUM(G257)</f>
        <v>103.73</v>
      </c>
      <c r="H255" s="614">
        <v>0</v>
      </c>
    </row>
    <row r="256" spans="1:8" ht="15.75">
      <c r="A256" s="610"/>
      <c r="B256" s="612"/>
      <c r="C256" s="612"/>
      <c r="D256" s="612">
        <v>4210</v>
      </c>
      <c r="E256" s="307" t="s">
        <v>270</v>
      </c>
      <c r="F256" s="618">
        <v>150</v>
      </c>
      <c r="G256" s="616">
        <v>0</v>
      </c>
      <c r="H256" s="614">
        <f t="shared" si="4"/>
        <v>0</v>
      </c>
    </row>
    <row r="257" spans="1:8" ht="16.5" thickBot="1">
      <c r="A257" s="1108"/>
      <c r="B257" s="1109"/>
      <c r="C257" s="1109"/>
      <c r="D257" s="1109">
        <v>4270</v>
      </c>
      <c r="E257" s="1067" t="s">
        <v>294</v>
      </c>
      <c r="F257" s="1110">
        <v>0</v>
      </c>
      <c r="G257" s="1111">
        <v>103.73</v>
      </c>
      <c r="H257" s="1112">
        <v>0</v>
      </c>
    </row>
    <row r="258" spans="1:8" ht="17.25" customHeight="1" thickBot="1">
      <c r="A258" s="1325" t="s">
        <v>751</v>
      </c>
      <c r="B258" s="1326"/>
      <c r="C258" s="1326"/>
      <c r="D258" s="1326"/>
      <c r="E258" s="1326"/>
      <c r="F258" s="1113">
        <f>F59+F47+F36+F21+F17+F3+F89+F107+F121+F141+F149+F231+F221+F205+F187+F156+F75+F137+F171+F245</f>
        <v>232078</v>
      </c>
      <c r="G258" s="1113">
        <f>G59+G47+G36+G21+G17+G3+G89+G107+G121+G141+G149+G231+G221+G205+G187+G156+G75+G137+G171+G245</f>
        <v>168843.09999999998</v>
      </c>
      <c r="H258" s="1114">
        <f t="shared" si="4"/>
        <v>72.7527383035014</v>
      </c>
    </row>
    <row r="259" ht="15.75">
      <c r="H259" s="636"/>
    </row>
    <row r="260" ht="15.75">
      <c r="H260" s="636"/>
    </row>
    <row r="261" ht="15.75">
      <c r="H261" s="636"/>
    </row>
    <row r="262" ht="15.75">
      <c r="H262" s="636"/>
    </row>
    <row r="263" ht="15.75">
      <c r="H263" s="636"/>
    </row>
    <row r="264" ht="15.75">
      <c r="H264" s="636"/>
    </row>
    <row r="265" ht="15.75">
      <c r="H265" s="636"/>
    </row>
    <row r="266" ht="15.75">
      <c r="H266" s="636"/>
    </row>
    <row r="267" ht="15.75">
      <c r="H267" s="636"/>
    </row>
    <row r="268" ht="15.75">
      <c r="H268" s="636"/>
    </row>
    <row r="269" ht="15.75">
      <c r="H269" s="636"/>
    </row>
    <row r="270" ht="15.75">
      <c r="H270" s="636"/>
    </row>
    <row r="271" ht="15.75">
      <c r="H271" s="636"/>
    </row>
    <row r="272" ht="15.75">
      <c r="H272" s="636"/>
    </row>
    <row r="273" ht="15.75">
      <c r="H273" s="636"/>
    </row>
    <row r="274" ht="15.75">
      <c r="H274" s="636"/>
    </row>
    <row r="275" ht="15.75">
      <c r="H275" s="636"/>
    </row>
    <row r="276" ht="15.75">
      <c r="H276" s="636"/>
    </row>
    <row r="277" ht="15.75">
      <c r="H277" s="636"/>
    </row>
    <row r="278" ht="15.75">
      <c r="H278" s="636"/>
    </row>
  </sheetData>
  <sheetProtection selectLockedCells="1" selectUnlockedCells="1"/>
  <mergeCells count="76">
    <mergeCell ref="A245:E245"/>
    <mergeCell ref="B246:E246"/>
    <mergeCell ref="B250:E250"/>
    <mergeCell ref="B254:E254"/>
    <mergeCell ref="B222:E222"/>
    <mergeCell ref="A258:E258"/>
    <mergeCell ref="B225:E225"/>
    <mergeCell ref="A231:E231"/>
    <mergeCell ref="B235:E235"/>
    <mergeCell ref="B238:E238"/>
    <mergeCell ref="A205:E205"/>
    <mergeCell ref="B206:E206"/>
    <mergeCell ref="B232:E232"/>
    <mergeCell ref="B209:E209"/>
    <mergeCell ref="B213:E213"/>
    <mergeCell ref="B216:E216"/>
    <mergeCell ref="A221:E221"/>
    <mergeCell ref="B175:E175"/>
    <mergeCell ref="B183:E183"/>
    <mergeCell ref="A187:E187"/>
    <mergeCell ref="B188:E188"/>
    <mergeCell ref="B191:E191"/>
    <mergeCell ref="B198:E198"/>
    <mergeCell ref="B153:E153"/>
    <mergeCell ref="A156:E156"/>
    <mergeCell ref="B160:E160"/>
    <mergeCell ref="A171:E171"/>
    <mergeCell ref="B172:E172"/>
    <mergeCell ref="B157:E157"/>
    <mergeCell ref="B167:E167"/>
    <mergeCell ref="A137:E137"/>
    <mergeCell ref="B138:E138"/>
    <mergeCell ref="A141:E141"/>
    <mergeCell ref="B142:E142"/>
    <mergeCell ref="A149:E149"/>
    <mergeCell ref="B150:E150"/>
    <mergeCell ref="B114:E114"/>
    <mergeCell ref="B117:E117"/>
    <mergeCell ref="A121:E121"/>
    <mergeCell ref="B126:E126"/>
    <mergeCell ref="B131:E131"/>
    <mergeCell ref="B134:E134"/>
    <mergeCell ref="B90:E90"/>
    <mergeCell ref="B94:E94"/>
    <mergeCell ref="B103:E103"/>
    <mergeCell ref="A107:E107"/>
    <mergeCell ref="B108:E108"/>
    <mergeCell ref="B111:E111"/>
    <mergeCell ref="A75:E75"/>
    <mergeCell ref="B76:E76"/>
    <mergeCell ref="B79:E79"/>
    <mergeCell ref="B83:E83"/>
    <mergeCell ref="B86:E86"/>
    <mergeCell ref="A89:E89"/>
    <mergeCell ref="A47:E47"/>
    <mergeCell ref="B48:E48"/>
    <mergeCell ref="B51:E51"/>
    <mergeCell ref="A59:E59"/>
    <mergeCell ref="B60:E60"/>
    <mergeCell ref="B64:E64"/>
    <mergeCell ref="A21:E21"/>
    <mergeCell ref="B22:E22"/>
    <mergeCell ref="A36:E36"/>
    <mergeCell ref="B37:E37"/>
    <mergeCell ref="B41:E41"/>
    <mergeCell ref="B26:E26"/>
    <mergeCell ref="B72:E72"/>
    <mergeCell ref="B122:E122"/>
    <mergeCell ref="B194:E194"/>
    <mergeCell ref="A1:H1"/>
    <mergeCell ref="A3:E3"/>
    <mergeCell ref="B4:E4"/>
    <mergeCell ref="B10:E10"/>
    <mergeCell ref="B13:E13"/>
    <mergeCell ref="A17:E17"/>
    <mergeCell ref="B18:E18"/>
  </mergeCells>
  <printOptions horizontalCentered="1"/>
  <pageMargins left="0.5902777777777778" right="0.5902777777777778" top="1.0090277777777779" bottom="0.9833333333333334" header="0.5902777777777778" footer="0.5902777777777778"/>
  <pageSetup horizontalDpi="300" verticalDpi="300" orientation="portrait" paperSize="9" scale="62" r:id="rId1"/>
  <headerFooter alignWithMargins="0">
    <oddHeader>&amp;R&amp;"Times New Roman,Normalny"&amp;12Załącznik Nr 21 do sprawozdania Burmistrza Barlinka z wykonania budżetu Gminy Barlinek za 2014 rok</oddHeader>
    <oddFooter>&amp;C&amp;"Times New Roman,Normalny"&amp;12Strona &amp;P z &amp;N</oddFooter>
  </headerFooter>
  <rowBreaks count="3" manualBreakCount="3">
    <brk id="58" max="255" man="1"/>
    <brk id="120" max="255" man="1"/>
    <brk id="18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50"/>
  <sheetViews>
    <sheetView showGridLines="0" defaultGridColor="0" view="pageLayout" zoomScaleSheetLayoutView="80" colorId="15" workbookViewId="0" topLeftCell="A1">
      <selection activeCell="C18" sqref="C18"/>
    </sheetView>
  </sheetViews>
  <sheetFormatPr defaultColWidth="9.00390625" defaultRowHeight="12.75"/>
  <cols>
    <col min="1" max="1" width="10.75390625" style="125" customWidth="1"/>
    <col min="2" max="2" width="5.25390625" style="124" customWidth="1"/>
    <col min="3" max="3" width="68.625" style="126" customWidth="1"/>
    <col min="4" max="4" width="15.25390625" style="126" customWidth="1"/>
    <col min="5" max="5" width="16.75390625" style="126" customWidth="1"/>
    <col min="6" max="6" width="12.00390625" style="637" customWidth="1"/>
    <col min="7" max="16384" width="9.125" style="125" customWidth="1"/>
  </cols>
  <sheetData>
    <row r="1" spans="1:12" ht="64.5" customHeight="1">
      <c r="A1" s="1327" t="s">
        <v>510</v>
      </c>
      <c r="B1" s="1327"/>
      <c r="C1" s="1327"/>
      <c r="D1" s="1327"/>
      <c r="E1" s="1327"/>
      <c r="F1" s="1327"/>
      <c r="G1" s="638"/>
      <c r="H1" s="638"/>
      <c r="I1" s="639"/>
      <c r="J1" s="638"/>
      <c r="K1" s="638"/>
      <c r="L1" s="638"/>
    </row>
    <row r="2" spans="1:12" s="19" customFormat="1" ht="23.25" customHeight="1">
      <c r="A2" s="640" t="s">
        <v>7</v>
      </c>
      <c r="B2" s="529"/>
      <c r="C2" s="249" t="s">
        <v>511</v>
      </c>
      <c r="D2" s="530" t="s">
        <v>215</v>
      </c>
      <c r="E2" s="249" t="s">
        <v>449</v>
      </c>
      <c r="F2" s="249" t="s">
        <v>10</v>
      </c>
      <c r="G2" s="641"/>
      <c r="H2" s="641"/>
      <c r="I2" s="561"/>
      <c r="J2" s="641"/>
      <c r="K2" s="641"/>
      <c r="L2" s="641"/>
    </row>
    <row r="3" spans="1:10" s="19" customFormat="1" ht="23.25" customHeight="1">
      <c r="A3" s="1328" t="s">
        <v>512</v>
      </c>
      <c r="B3" s="1328"/>
      <c r="C3" s="1328"/>
      <c r="D3" s="1034">
        <f>SUM(D4)</f>
        <v>132598</v>
      </c>
      <c r="E3" s="1035">
        <f>SUM(E4)</f>
        <v>119422.56999999999</v>
      </c>
      <c r="F3" s="1035">
        <f aca="true" t="shared" si="0" ref="F3:F22">E3/D3*100</f>
        <v>90.06362841068493</v>
      </c>
      <c r="G3" s="250"/>
      <c r="H3" s="250"/>
      <c r="I3" s="250"/>
      <c r="J3" s="250"/>
    </row>
    <row r="4" spans="1:10" s="19" customFormat="1" ht="39" customHeight="1">
      <c r="A4" s="1150">
        <v>90019</v>
      </c>
      <c r="B4" s="1151"/>
      <c r="C4" s="1152" t="s">
        <v>198</v>
      </c>
      <c r="D4" s="1153">
        <f>SUM(D5:D9)</f>
        <v>132598</v>
      </c>
      <c r="E4" s="1154">
        <f>SUM(E5:E9)</f>
        <v>119422.56999999999</v>
      </c>
      <c r="F4" s="718">
        <f t="shared" si="0"/>
        <v>90.06362841068493</v>
      </c>
      <c r="G4" s="250"/>
      <c r="H4" s="250"/>
      <c r="I4" s="250"/>
      <c r="J4" s="250"/>
    </row>
    <row r="5" spans="1:10" s="19" customFormat="1" ht="21.75" customHeight="1">
      <c r="A5" s="208"/>
      <c r="B5" s="642" t="s">
        <v>12</v>
      </c>
      <c r="C5" s="196" t="s">
        <v>513</v>
      </c>
      <c r="D5" s="194">
        <v>93690</v>
      </c>
      <c r="E5" s="47">
        <v>88544.3</v>
      </c>
      <c r="F5" s="67">
        <f t="shared" si="0"/>
        <v>94.50773828583627</v>
      </c>
      <c r="G5" s="250"/>
      <c r="H5" s="250"/>
      <c r="I5" s="250"/>
      <c r="J5" s="250"/>
    </row>
    <row r="6" spans="1:10" s="19" customFormat="1" ht="21.75" customHeight="1">
      <c r="A6" s="208"/>
      <c r="B6" s="642" t="s">
        <v>242</v>
      </c>
      <c r="C6" s="196" t="s">
        <v>514</v>
      </c>
      <c r="D6" s="194">
        <v>0</v>
      </c>
      <c r="E6" s="47">
        <v>0</v>
      </c>
      <c r="F6" s="67">
        <v>0</v>
      </c>
      <c r="G6" s="250"/>
      <c r="H6" s="250"/>
      <c r="I6" s="250"/>
      <c r="J6" s="250"/>
    </row>
    <row r="7" spans="1:10" s="19" customFormat="1" ht="82.5">
      <c r="A7" s="208"/>
      <c r="B7" s="642" t="s">
        <v>243</v>
      </c>
      <c r="C7" s="28" t="s">
        <v>33</v>
      </c>
      <c r="D7" s="194">
        <v>6221</v>
      </c>
      <c r="E7" s="47">
        <v>6221.15</v>
      </c>
      <c r="F7" s="67">
        <f t="shared" si="0"/>
        <v>100.00241118791192</v>
      </c>
      <c r="G7" s="250"/>
      <c r="H7" s="250"/>
      <c r="I7" s="250"/>
      <c r="J7" s="250"/>
    </row>
    <row r="8" spans="1:10" s="19" customFormat="1" ht="49.5">
      <c r="A8" s="208"/>
      <c r="B8" s="642" t="s">
        <v>244</v>
      </c>
      <c r="C8" s="80" t="s">
        <v>199</v>
      </c>
      <c r="D8" s="194">
        <v>30687</v>
      </c>
      <c r="E8" s="47">
        <v>23321.97</v>
      </c>
      <c r="F8" s="67">
        <f t="shared" si="0"/>
        <v>75.99951119366507</v>
      </c>
      <c r="G8" s="250"/>
      <c r="H8" s="250"/>
      <c r="I8" s="250"/>
      <c r="J8" s="250"/>
    </row>
    <row r="9" spans="1:10" s="19" customFormat="1" ht="16.5">
      <c r="A9" s="208"/>
      <c r="B9" s="642" t="s">
        <v>245</v>
      </c>
      <c r="C9" s="80" t="s">
        <v>50</v>
      </c>
      <c r="D9" s="194">
        <v>2000</v>
      </c>
      <c r="E9" s="47">
        <v>1335.15</v>
      </c>
      <c r="F9" s="67">
        <f t="shared" si="0"/>
        <v>66.75750000000001</v>
      </c>
      <c r="G9" s="250"/>
      <c r="H9" s="250"/>
      <c r="I9" s="250"/>
      <c r="J9" s="250"/>
    </row>
    <row r="10" spans="1:10" s="19" customFormat="1" ht="23.25" customHeight="1">
      <c r="A10" s="1328" t="s">
        <v>515</v>
      </c>
      <c r="B10" s="1328"/>
      <c r="C10" s="1328"/>
      <c r="D10" s="1034">
        <f>D11+D16</f>
        <v>217708</v>
      </c>
      <c r="E10" s="1036">
        <f>SUM(E11+E16)</f>
        <v>206520.44</v>
      </c>
      <c r="F10" s="1035">
        <f t="shared" si="0"/>
        <v>94.86120859132416</v>
      </c>
      <c r="G10" s="250"/>
      <c r="H10" s="250"/>
      <c r="I10" s="250"/>
      <c r="J10" s="250"/>
    </row>
    <row r="11" spans="1:10" s="19" customFormat="1" ht="23.25" customHeight="1">
      <c r="A11" s="1155">
        <v>90001</v>
      </c>
      <c r="B11" s="1155"/>
      <c r="C11" s="1156" t="s">
        <v>370</v>
      </c>
      <c r="D11" s="1153">
        <f>SUM(D12:D15)</f>
        <v>149020</v>
      </c>
      <c r="E11" s="1157">
        <f>SUM(E12:E15)</f>
        <v>143546.78</v>
      </c>
      <c r="F11" s="1154">
        <f t="shared" si="0"/>
        <v>96.32719098107636</v>
      </c>
      <c r="G11" s="250"/>
      <c r="H11" s="250"/>
      <c r="I11" s="250"/>
      <c r="J11" s="250"/>
    </row>
    <row r="12" spans="1:10" s="19" customFormat="1" ht="21.75" customHeight="1">
      <c r="A12" s="208"/>
      <c r="B12" s="642" t="s">
        <v>12</v>
      </c>
      <c r="C12" s="196" t="s">
        <v>516</v>
      </c>
      <c r="D12" s="194">
        <v>8000</v>
      </c>
      <c r="E12" s="194">
        <v>7399.67</v>
      </c>
      <c r="F12" s="55">
        <f t="shared" si="0"/>
        <v>92.49587500000001</v>
      </c>
      <c r="G12" s="250"/>
      <c r="H12" s="250"/>
      <c r="I12" s="250"/>
      <c r="J12" s="250"/>
    </row>
    <row r="13" spans="1:10" s="19" customFormat="1" ht="36.75" customHeight="1">
      <c r="A13" s="208"/>
      <c r="B13" s="642" t="s">
        <v>242</v>
      </c>
      <c r="C13" s="196" t="s">
        <v>517</v>
      </c>
      <c r="D13" s="194">
        <v>15000</v>
      </c>
      <c r="E13" s="194">
        <v>14225.99</v>
      </c>
      <c r="F13" s="55">
        <f t="shared" si="0"/>
        <v>94.83993333333333</v>
      </c>
      <c r="G13" s="250"/>
      <c r="H13" s="250"/>
      <c r="I13" s="250"/>
      <c r="J13" s="250"/>
    </row>
    <row r="14" spans="1:10" s="66" customFormat="1" ht="21.75" customHeight="1">
      <c r="A14" s="208"/>
      <c r="B14" s="642" t="s">
        <v>243</v>
      </c>
      <c r="C14" s="196" t="s">
        <v>518</v>
      </c>
      <c r="D14" s="194">
        <v>24659</v>
      </c>
      <c r="E14" s="194">
        <v>21558.92</v>
      </c>
      <c r="F14" s="55">
        <f t="shared" si="0"/>
        <v>87.42820065696094</v>
      </c>
      <c r="G14" s="641"/>
      <c r="H14" s="641"/>
      <c r="I14" s="641"/>
      <c r="J14" s="641"/>
    </row>
    <row r="15" spans="1:10" s="19" customFormat="1" ht="36.75" customHeight="1">
      <c r="A15" s="208"/>
      <c r="B15" s="642" t="s">
        <v>244</v>
      </c>
      <c r="C15" s="196" t="s">
        <v>753</v>
      </c>
      <c r="D15" s="194">
        <v>101361</v>
      </c>
      <c r="E15" s="47">
        <v>100362.2</v>
      </c>
      <c r="F15" s="55">
        <f t="shared" si="0"/>
        <v>99.01461114235258</v>
      </c>
      <c r="G15" s="250"/>
      <c r="H15" s="250"/>
      <c r="I15" s="250"/>
      <c r="J15" s="250"/>
    </row>
    <row r="16" spans="1:10" s="19" customFormat="1" ht="39" customHeight="1">
      <c r="A16" s="1150">
        <v>90019</v>
      </c>
      <c r="B16" s="1158"/>
      <c r="C16" s="1152" t="s">
        <v>198</v>
      </c>
      <c r="D16" s="1157">
        <f>SUM(D17:D22)</f>
        <v>68688</v>
      </c>
      <c r="E16" s="1157">
        <f>SUM(E17:E22)</f>
        <v>62973.659999999996</v>
      </c>
      <c r="F16" s="1154">
        <f t="shared" si="0"/>
        <v>91.68073025856044</v>
      </c>
      <c r="G16" s="250"/>
      <c r="H16" s="250"/>
      <c r="I16" s="250"/>
      <c r="J16" s="250"/>
    </row>
    <row r="17" spans="1:10" s="19" customFormat="1" ht="21.75" customHeight="1">
      <c r="A17" s="208"/>
      <c r="B17" s="642" t="s">
        <v>12</v>
      </c>
      <c r="C17" s="643" t="s">
        <v>733</v>
      </c>
      <c r="D17" s="194">
        <v>14000</v>
      </c>
      <c r="E17" s="47">
        <v>13626.46</v>
      </c>
      <c r="F17" s="55">
        <f t="shared" si="0"/>
        <v>97.33185714285713</v>
      </c>
      <c r="G17" s="250"/>
      <c r="H17" s="250"/>
      <c r="I17" s="250"/>
      <c r="J17" s="250"/>
    </row>
    <row r="18" spans="1:10" s="19" customFormat="1" ht="36.75" customHeight="1">
      <c r="A18" s="208"/>
      <c r="B18" s="642" t="s">
        <v>242</v>
      </c>
      <c r="C18" s="196" t="s">
        <v>754</v>
      </c>
      <c r="D18" s="194">
        <v>1000</v>
      </c>
      <c r="E18" s="47">
        <v>650</v>
      </c>
      <c r="F18" s="55">
        <f t="shared" si="0"/>
        <v>65</v>
      </c>
      <c r="G18" s="250"/>
      <c r="H18" s="250"/>
      <c r="I18" s="250"/>
      <c r="J18" s="250"/>
    </row>
    <row r="19" spans="1:10" s="19" customFormat="1" ht="36.75" customHeight="1">
      <c r="A19" s="208"/>
      <c r="B19" s="642" t="s">
        <v>243</v>
      </c>
      <c r="C19" s="196" t="s">
        <v>519</v>
      </c>
      <c r="D19" s="194">
        <v>13688</v>
      </c>
      <c r="E19" s="47">
        <v>12184.46</v>
      </c>
      <c r="F19" s="55">
        <f t="shared" si="0"/>
        <v>89.01563413208649</v>
      </c>
      <c r="G19" s="250"/>
      <c r="H19" s="250"/>
      <c r="I19" s="250"/>
      <c r="J19" s="250"/>
    </row>
    <row r="20" spans="1:10" s="19" customFormat="1" ht="39.75" customHeight="1">
      <c r="A20" s="208"/>
      <c r="B20" s="642" t="s">
        <v>244</v>
      </c>
      <c r="C20" s="196" t="s">
        <v>659</v>
      </c>
      <c r="D20" s="194">
        <v>10000</v>
      </c>
      <c r="E20" s="47">
        <v>7057.74</v>
      </c>
      <c r="F20" s="55">
        <f t="shared" si="0"/>
        <v>70.5774</v>
      </c>
      <c r="G20" s="250"/>
      <c r="H20" s="250"/>
      <c r="I20" s="250"/>
      <c r="J20" s="250"/>
    </row>
    <row r="21" spans="1:10" s="19" customFormat="1" ht="39.75" customHeight="1">
      <c r="A21" s="208"/>
      <c r="B21" s="642" t="s">
        <v>245</v>
      </c>
      <c r="C21" s="196" t="s">
        <v>660</v>
      </c>
      <c r="D21" s="194">
        <v>6000</v>
      </c>
      <c r="E21" s="47">
        <v>6000</v>
      </c>
      <c r="F21" s="55">
        <f t="shared" si="0"/>
        <v>100</v>
      </c>
      <c r="G21" s="250"/>
      <c r="H21" s="250"/>
      <c r="I21" s="250"/>
      <c r="J21" s="250"/>
    </row>
    <row r="22" spans="1:10" s="19" customFormat="1" ht="21.75" customHeight="1">
      <c r="A22" s="208"/>
      <c r="B22" s="642" t="s">
        <v>246</v>
      </c>
      <c r="C22" s="196" t="s">
        <v>520</v>
      </c>
      <c r="D22" s="194">
        <v>24000</v>
      </c>
      <c r="E22" s="47">
        <v>23455</v>
      </c>
      <c r="F22" s="55">
        <f t="shared" si="0"/>
        <v>97.72916666666667</v>
      </c>
      <c r="G22" s="250"/>
      <c r="H22" s="250"/>
      <c r="I22" s="250"/>
      <c r="J22" s="250"/>
    </row>
    <row r="23" spans="1:10" ht="15.75">
      <c r="A23" s="644"/>
      <c r="B23" s="645"/>
      <c r="C23" s="646"/>
      <c r="D23" s="646"/>
      <c r="E23" s="647"/>
      <c r="F23" s="648"/>
      <c r="G23" s="644"/>
      <c r="H23" s="644"/>
      <c r="I23" s="644"/>
      <c r="J23" s="644"/>
    </row>
    <row r="24" spans="1:10" ht="15.75">
      <c r="A24" s="644"/>
      <c r="B24" s="645"/>
      <c r="C24" s="646"/>
      <c r="D24" s="646"/>
      <c r="E24" s="647"/>
      <c r="F24" s="648"/>
      <c r="G24" s="644"/>
      <c r="H24" s="644"/>
      <c r="I24" s="644"/>
      <c r="J24" s="644"/>
    </row>
    <row r="25" spans="1:10" ht="15.75">
      <c r="A25" s="644"/>
      <c r="B25" s="645"/>
      <c r="C25" s="646"/>
      <c r="D25" s="646"/>
      <c r="E25" s="647"/>
      <c r="F25" s="648"/>
      <c r="G25" s="644"/>
      <c r="H25" s="644"/>
      <c r="I25" s="644"/>
      <c r="J25" s="644"/>
    </row>
    <row r="26" spans="1:10" ht="15.75">
      <c r="A26" s="644"/>
      <c r="B26" s="645"/>
      <c r="C26" s="646"/>
      <c r="D26" s="646"/>
      <c r="E26" s="647"/>
      <c r="F26" s="648"/>
      <c r="G26" s="644"/>
      <c r="H26" s="644"/>
      <c r="I26" s="644"/>
      <c r="J26" s="644"/>
    </row>
    <row r="27" spans="1:10" ht="15.75">
      <c r="A27" s="644"/>
      <c r="B27" s="645"/>
      <c r="C27" s="646"/>
      <c r="D27" s="646"/>
      <c r="E27" s="647"/>
      <c r="F27" s="648"/>
      <c r="G27" s="644"/>
      <c r="H27" s="644"/>
      <c r="I27" s="644"/>
      <c r="J27" s="644"/>
    </row>
    <row r="28" spans="1:10" ht="15.75">
      <c r="A28" s="644"/>
      <c r="B28" s="645"/>
      <c r="C28" s="646"/>
      <c r="D28" s="646"/>
      <c r="E28" s="647"/>
      <c r="F28" s="648"/>
      <c r="G28" s="644"/>
      <c r="H28" s="644"/>
      <c r="I28" s="644"/>
      <c r="J28" s="644"/>
    </row>
    <row r="29" ht="15.75">
      <c r="E29" s="4"/>
    </row>
    <row r="30" ht="15.75">
      <c r="E30" s="4"/>
    </row>
    <row r="31" ht="15.75">
      <c r="E31" s="4"/>
    </row>
    <row r="32" ht="15.75">
      <c r="E32" s="4"/>
    </row>
    <row r="33" ht="15.75">
      <c r="E33" s="4"/>
    </row>
    <row r="34" ht="15.75">
      <c r="E34" s="4"/>
    </row>
    <row r="35" ht="15.75">
      <c r="E35" s="4"/>
    </row>
    <row r="36" ht="15.75">
      <c r="E36" s="4"/>
    </row>
    <row r="37" ht="15.75">
      <c r="E37" s="4"/>
    </row>
    <row r="38" ht="15.75">
      <c r="E38" s="4"/>
    </row>
    <row r="39" ht="15.75">
      <c r="E39" s="4"/>
    </row>
    <row r="40" ht="15.75">
      <c r="E40" s="4"/>
    </row>
    <row r="41" ht="15.75">
      <c r="E41" s="4"/>
    </row>
    <row r="42" ht="15.75">
      <c r="E42" s="4"/>
    </row>
    <row r="43" ht="15.75">
      <c r="E43" s="4"/>
    </row>
    <row r="44" ht="15.75">
      <c r="E44" s="4"/>
    </row>
    <row r="45" ht="15.75">
      <c r="E45" s="4"/>
    </row>
    <row r="46" ht="15.75">
      <c r="E46" s="4"/>
    </row>
    <row r="47" ht="15.75">
      <c r="E47" s="4"/>
    </row>
    <row r="48" ht="15.75">
      <c r="E48" s="4"/>
    </row>
    <row r="49" ht="15.75">
      <c r="E49" s="4"/>
    </row>
    <row r="50" ht="15.75">
      <c r="E50" s="4"/>
    </row>
  </sheetData>
  <sheetProtection selectLockedCells="1" selectUnlockedCells="1"/>
  <mergeCells count="3">
    <mergeCell ref="A1:F1"/>
    <mergeCell ref="A3:C3"/>
    <mergeCell ref="A10:C10"/>
  </mergeCells>
  <printOptions/>
  <pageMargins left="0.7875" right="0.7875" top="1.0097222222222222" bottom="1.0527777777777778" header="0.7875" footer="0.7875"/>
  <pageSetup horizontalDpi="300" verticalDpi="300" orientation="portrait" paperSize="9" scale="65" r:id="rId1"/>
  <headerFooter alignWithMargins="0">
    <oddHeader>&amp;R&amp;"Times New Roman,Normalny"&amp;12Załącznik Nr 22 do sprawozdania Burmistrza Barlinka z  wykonania budżetu Gminy Barlinek za 2014 rok</oddHeader>
    <oddFooter>&amp;C&amp;"Times New Roman,Normalny"&amp;12Strona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V46"/>
  <sheetViews>
    <sheetView showGridLines="0" defaultGridColor="0" view="pageBreakPreview" zoomScale="80" zoomScaleSheetLayoutView="80" colorId="15" workbookViewId="0" topLeftCell="A1">
      <selection activeCell="H45" sqref="H45"/>
    </sheetView>
  </sheetViews>
  <sheetFormatPr defaultColWidth="9.00390625" defaultRowHeight="12.75"/>
  <cols>
    <col min="1" max="1" width="10.00390625" style="637" customWidth="1"/>
    <col min="2" max="2" width="10.25390625" style="125" customWidth="1"/>
    <col min="3" max="3" width="9.875" style="125" customWidth="1"/>
    <col min="4" max="4" width="13.00390625" style="125" customWidth="1"/>
    <col min="5" max="5" width="13.125" style="125" customWidth="1"/>
    <col min="6" max="6" width="9.00390625" style="125" customWidth="1"/>
    <col min="7" max="7" width="6.875" style="125" customWidth="1"/>
    <col min="8" max="8" width="9.75390625" style="125" customWidth="1"/>
    <col min="9" max="9" width="9.00390625" style="125" customWidth="1"/>
    <col min="10" max="10" width="11.875" style="125" customWidth="1"/>
    <col min="11" max="11" width="12.375" style="125" customWidth="1"/>
    <col min="12" max="247" width="9.00390625" style="125" customWidth="1"/>
  </cols>
  <sheetData>
    <row r="1" spans="1:12" ht="48" customHeight="1">
      <c r="A1" s="1329" t="s">
        <v>521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</row>
    <row r="2" spans="1:12" s="99" customFormat="1" ht="30.75" customHeight="1">
      <c r="A2" s="1148" t="s">
        <v>6</v>
      </c>
      <c r="B2" s="1148" t="s">
        <v>522</v>
      </c>
      <c r="C2" s="1149" t="s">
        <v>8</v>
      </c>
      <c r="D2" s="1149" t="s">
        <v>1</v>
      </c>
      <c r="E2" s="1149" t="s">
        <v>388</v>
      </c>
      <c r="F2" s="1149" t="s">
        <v>523</v>
      </c>
      <c r="G2" s="1148" t="s">
        <v>6</v>
      </c>
      <c r="H2" s="1148" t="s">
        <v>522</v>
      </c>
      <c r="I2" s="1149" t="s">
        <v>8</v>
      </c>
      <c r="J2" s="1149" t="s">
        <v>1</v>
      </c>
      <c r="K2" s="1149" t="s">
        <v>388</v>
      </c>
      <c r="L2" s="1149" t="s">
        <v>523</v>
      </c>
    </row>
    <row r="3" spans="1:256" s="650" customFormat="1" ht="12.75" customHeight="1">
      <c r="A3" s="649">
        <v>1</v>
      </c>
      <c r="B3" s="649">
        <v>2</v>
      </c>
      <c r="C3" s="649">
        <v>3</v>
      </c>
      <c r="D3" s="649">
        <v>4</v>
      </c>
      <c r="E3" s="649">
        <v>5</v>
      </c>
      <c r="F3" s="649">
        <v>6</v>
      </c>
      <c r="G3" s="649">
        <v>1</v>
      </c>
      <c r="H3" s="649">
        <v>2</v>
      </c>
      <c r="I3" s="649">
        <v>3</v>
      </c>
      <c r="J3" s="649">
        <v>4</v>
      </c>
      <c r="K3" s="649">
        <v>5</v>
      </c>
      <c r="L3" s="649">
        <v>6</v>
      </c>
      <c r="IN3" s="651"/>
      <c r="IO3" s="651"/>
      <c r="IP3" s="651"/>
      <c r="IQ3" s="651"/>
      <c r="IR3" s="651"/>
      <c r="IS3" s="651"/>
      <c r="IT3" s="651"/>
      <c r="IU3" s="651"/>
      <c r="IV3" s="651"/>
    </row>
    <row r="4" spans="1:12" ht="12.75" customHeight="1">
      <c r="A4" s="1330" t="s">
        <v>524</v>
      </c>
      <c r="B4" s="1330"/>
      <c r="C4" s="1330"/>
      <c r="D4" s="1330"/>
      <c r="E4" s="1330"/>
      <c r="F4" s="1330"/>
      <c r="G4" s="1330"/>
      <c r="H4" s="1330"/>
      <c r="I4" s="1330"/>
      <c r="J4" s="1330"/>
      <c r="K4" s="1330"/>
      <c r="L4" s="1330"/>
    </row>
    <row r="5" spans="1:256" s="66" customFormat="1" ht="12.75" customHeight="1">
      <c r="A5" s="1330" t="s">
        <v>512</v>
      </c>
      <c r="B5" s="1330"/>
      <c r="C5" s="1330"/>
      <c r="D5" s="314">
        <f>SUM(D7:D8)</f>
        <v>12002</v>
      </c>
      <c r="E5" s="314">
        <f>SUM(E7:E8)</f>
        <v>11527.449999999999</v>
      </c>
      <c r="F5" s="314">
        <f>E5/D5*100</f>
        <v>96.04607565405765</v>
      </c>
      <c r="G5" s="1330" t="s">
        <v>515</v>
      </c>
      <c r="H5" s="1330"/>
      <c r="I5" s="1330"/>
      <c r="J5" s="314">
        <f>SUM(J7:J9)</f>
        <v>12002</v>
      </c>
      <c r="K5" s="314">
        <f>SUM(K6:K9)</f>
        <v>11527.45</v>
      </c>
      <c r="L5" s="314">
        <f>K5/J5*100</f>
        <v>96.04607565405766</v>
      </c>
      <c r="IN5" s="652"/>
      <c r="IO5" s="652"/>
      <c r="IP5" s="652"/>
      <c r="IQ5" s="652"/>
      <c r="IR5" s="652"/>
      <c r="IS5" s="652"/>
      <c r="IT5" s="652"/>
      <c r="IU5" s="652"/>
      <c r="IV5" s="652"/>
    </row>
    <row r="6" spans="1:256" s="66" customFormat="1" ht="12.75" customHeight="1">
      <c r="A6" s="1331">
        <v>801</v>
      </c>
      <c r="B6" s="1331">
        <v>80101</v>
      </c>
      <c r="C6" s="341"/>
      <c r="D6" s="314"/>
      <c r="E6" s="314"/>
      <c r="F6" s="314"/>
      <c r="G6" s="1331">
        <v>801</v>
      </c>
      <c r="H6" s="1331">
        <v>80101</v>
      </c>
      <c r="I6" s="653">
        <v>2400</v>
      </c>
      <c r="J6" s="654">
        <v>0</v>
      </c>
      <c r="K6" s="654">
        <v>0.04</v>
      </c>
      <c r="L6" s="654">
        <v>0</v>
      </c>
      <c r="IN6" s="652"/>
      <c r="IO6" s="652"/>
      <c r="IP6" s="652"/>
      <c r="IQ6" s="652"/>
      <c r="IR6" s="652"/>
      <c r="IS6" s="652"/>
      <c r="IT6" s="652"/>
      <c r="IU6" s="652"/>
      <c r="IV6" s="652"/>
    </row>
    <row r="7" spans="1:12" ht="15.75">
      <c r="A7" s="1331"/>
      <c r="B7" s="1331"/>
      <c r="C7" s="655" t="s">
        <v>37</v>
      </c>
      <c r="D7" s="298">
        <v>2</v>
      </c>
      <c r="E7" s="508">
        <v>0.15</v>
      </c>
      <c r="F7" s="298">
        <f>E7/D7*100</f>
        <v>7.5</v>
      </c>
      <c r="G7" s="1331"/>
      <c r="H7" s="1331"/>
      <c r="I7" s="333">
        <v>4210</v>
      </c>
      <c r="J7" s="298">
        <v>10302</v>
      </c>
      <c r="K7" s="298">
        <v>10034.33</v>
      </c>
      <c r="L7" s="298">
        <f>K7/J7*100</f>
        <v>97.40176664725297</v>
      </c>
    </row>
    <row r="8" spans="1:12" ht="15.75">
      <c r="A8" s="1331"/>
      <c r="B8" s="1331"/>
      <c r="C8" s="655" t="s">
        <v>525</v>
      </c>
      <c r="D8" s="298">
        <v>12000</v>
      </c>
      <c r="E8" s="298">
        <v>11527.3</v>
      </c>
      <c r="F8" s="298">
        <f>E8/D8*100</f>
        <v>96.06083333333333</v>
      </c>
      <c r="G8" s="1331"/>
      <c r="H8" s="1331"/>
      <c r="I8" s="333">
        <v>4240</v>
      </c>
      <c r="J8" s="298">
        <v>1000</v>
      </c>
      <c r="K8" s="298">
        <v>808.04</v>
      </c>
      <c r="L8" s="298">
        <f>K8/J8*100</f>
        <v>80.804</v>
      </c>
    </row>
    <row r="9" spans="1:256" s="656" customFormat="1" ht="12.75" customHeight="1">
      <c r="A9" s="1330"/>
      <c r="B9" s="1330"/>
      <c r="C9" s="1330"/>
      <c r="D9" s="1330"/>
      <c r="E9" s="1330"/>
      <c r="F9" s="1330"/>
      <c r="G9" s="1331"/>
      <c r="H9" s="1331"/>
      <c r="I9" s="333">
        <v>4300</v>
      </c>
      <c r="J9" s="298">
        <v>700</v>
      </c>
      <c r="K9" s="298">
        <v>685.04</v>
      </c>
      <c r="L9" s="298">
        <f>K9/J9*100</f>
        <v>97.86285714285714</v>
      </c>
      <c r="IN9" s="657"/>
      <c r="IO9" s="657"/>
      <c r="IP9" s="657"/>
      <c r="IQ9" s="657"/>
      <c r="IR9" s="657"/>
      <c r="IS9" s="657"/>
      <c r="IT9" s="657"/>
      <c r="IU9" s="657"/>
      <c r="IV9" s="657"/>
    </row>
    <row r="10" spans="1:12" ht="12.75" customHeight="1">
      <c r="A10" s="1330" t="s">
        <v>526</v>
      </c>
      <c r="B10" s="1330"/>
      <c r="C10" s="1330"/>
      <c r="D10" s="1330"/>
      <c r="E10" s="1330"/>
      <c r="F10" s="1330"/>
      <c r="G10" s="1330"/>
      <c r="H10" s="1330"/>
      <c r="I10" s="1330"/>
      <c r="J10" s="1330"/>
      <c r="K10" s="1330"/>
      <c r="L10" s="1330"/>
    </row>
    <row r="11" spans="1:256" s="656" customFormat="1" ht="15.75">
      <c r="A11" s="1330" t="s">
        <v>512</v>
      </c>
      <c r="B11" s="1330"/>
      <c r="C11" s="1330"/>
      <c r="D11" s="314">
        <f>SUM(D13:D14)</f>
        <v>401</v>
      </c>
      <c r="E11" s="314">
        <f>SUM(E13:E14)</f>
        <v>400.02</v>
      </c>
      <c r="F11" s="314">
        <f>E11/D11*100</f>
        <v>99.75561097256858</v>
      </c>
      <c r="G11" s="1330" t="s">
        <v>515</v>
      </c>
      <c r="H11" s="1330"/>
      <c r="I11" s="1330"/>
      <c r="J11" s="314">
        <f>SUM(J13:J15)</f>
        <v>401</v>
      </c>
      <c r="K11" s="314">
        <f>SUM(K12:K15)</f>
        <v>400.02</v>
      </c>
      <c r="L11" s="314">
        <f>K11/J11*100</f>
        <v>99.75561097256858</v>
      </c>
      <c r="IN11" s="657"/>
      <c r="IO11" s="657"/>
      <c r="IP11" s="657"/>
      <c r="IQ11" s="657"/>
      <c r="IR11" s="657"/>
      <c r="IS11" s="657"/>
      <c r="IT11" s="657"/>
      <c r="IU11" s="657"/>
      <c r="IV11" s="657"/>
    </row>
    <row r="12" spans="1:256" s="656" customFormat="1" ht="15.75">
      <c r="A12" s="341"/>
      <c r="B12" s="341"/>
      <c r="C12" s="341"/>
      <c r="D12" s="314"/>
      <c r="E12" s="314"/>
      <c r="F12" s="314"/>
      <c r="G12" s="341"/>
      <c r="H12" s="341"/>
      <c r="I12" s="653">
        <v>2400</v>
      </c>
      <c r="J12" s="654">
        <v>0</v>
      </c>
      <c r="K12" s="654">
        <v>5.38</v>
      </c>
      <c r="L12" s="654">
        <v>0</v>
      </c>
      <c r="IN12" s="657"/>
      <c r="IO12" s="657"/>
      <c r="IP12" s="657"/>
      <c r="IQ12" s="657"/>
      <c r="IR12" s="657"/>
      <c r="IS12" s="657"/>
      <c r="IT12" s="657"/>
      <c r="IU12" s="657"/>
      <c r="IV12" s="657"/>
    </row>
    <row r="13" spans="1:12" ht="19.5" customHeight="1">
      <c r="A13" s="1331">
        <v>801</v>
      </c>
      <c r="B13" s="1331">
        <v>80101</v>
      </c>
      <c r="C13" s="655" t="s">
        <v>37</v>
      </c>
      <c r="D13" s="298">
        <v>1</v>
      </c>
      <c r="E13" s="508">
        <v>0.02</v>
      </c>
      <c r="F13" s="298">
        <f>E13/D13*100</f>
        <v>2</v>
      </c>
      <c r="G13" s="1331">
        <v>801</v>
      </c>
      <c r="H13" s="1331">
        <v>80101</v>
      </c>
      <c r="I13" s="333">
        <v>4210</v>
      </c>
      <c r="J13" s="298">
        <v>226</v>
      </c>
      <c r="K13" s="298">
        <v>219.64</v>
      </c>
      <c r="L13" s="298">
        <f>K13/J13*100</f>
        <v>97.1858407079646</v>
      </c>
    </row>
    <row r="14" spans="1:12" ht="15.75">
      <c r="A14" s="1331"/>
      <c r="B14" s="1331"/>
      <c r="C14" s="655" t="s">
        <v>525</v>
      </c>
      <c r="D14" s="298">
        <v>400</v>
      </c>
      <c r="E14" s="298">
        <v>400</v>
      </c>
      <c r="F14" s="298">
        <f>E14/D14*100</f>
        <v>100</v>
      </c>
      <c r="G14" s="1331"/>
      <c r="H14" s="1331"/>
      <c r="I14" s="333">
        <v>4240</v>
      </c>
      <c r="J14" s="298">
        <v>175</v>
      </c>
      <c r="K14" s="298">
        <v>175</v>
      </c>
      <c r="L14" s="298">
        <f>K14/J14*100</f>
        <v>100</v>
      </c>
    </row>
    <row r="15" spans="1:12" ht="15.75">
      <c r="A15" s="1332"/>
      <c r="B15" s="1332"/>
      <c r="C15" s="1332"/>
      <c r="D15" s="1332"/>
      <c r="E15" s="1332"/>
      <c r="F15" s="1332"/>
      <c r="G15" s="1331"/>
      <c r="H15" s="1331"/>
      <c r="I15" s="333">
        <v>4300</v>
      </c>
      <c r="J15" s="298">
        <v>0</v>
      </c>
      <c r="K15" s="298">
        <v>0</v>
      </c>
      <c r="L15" s="298">
        <v>0</v>
      </c>
    </row>
    <row r="16" spans="1:12" ht="15.75">
      <c r="A16" s="1330" t="s">
        <v>527</v>
      </c>
      <c r="B16" s="1330"/>
      <c r="C16" s="1330"/>
      <c r="D16" s="1330"/>
      <c r="E16" s="1330"/>
      <c r="F16" s="1330"/>
      <c r="G16" s="1330"/>
      <c r="H16" s="1330"/>
      <c r="I16" s="1330"/>
      <c r="J16" s="1330"/>
      <c r="K16" s="1330"/>
      <c r="L16" s="1330"/>
    </row>
    <row r="17" spans="1:256" s="656" customFormat="1" ht="12.75" customHeight="1">
      <c r="A17" s="1330" t="s">
        <v>512</v>
      </c>
      <c r="B17" s="1330"/>
      <c r="C17" s="1330"/>
      <c r="D17" s="314">
        <f>SUM(D19:D20)</f>
        <v>6581</v>
      </c>
      <c r="E17" s="314">
        <f>SUM(E19:E20)</f>
        <v>6580.1</v>
      </c>
      <c r="F17" s="314">
        <f>E17/D17*100</f>
        <v>99.98632426682875</v>
      </c>
      <c r="G17" s="1330" t="s">
        <v>515</v>
      </c>
      <c r="H17" s="1330"/>
      <c r="I17" s="1330"/>
      <c r="J17" s="314">
        <f>SUM(J19:J21)</f>
        <v>6581</v>
      </c>
      <c r="K17" s="314">
        <f>SUM(K18:K21)</f>
        <v>6580.1</v>
      </c>
      <c r="L17" s="314">
        <f>K17/J17*100</f>
        <v>99.98632426682875</v>
      </c>
      <c r="IN17" s="657"/>
      <c r="IO17" s="657"/>
      <c r="IP17" s="657"/>
      <c r="IQ17" s="657"/>
      <c r="IR17" s="657"/>
      <c r="IS17" s="657"/>
      <c r="IT17" s="657"/>
      <c r="IU17" s="657"/>
      <c r="IV17" s="657"/>
    </row>
    <row r="18" spans="1:256" s="656" customFormat="1" ht="12.75" customHeight="1">
      <c r="A18" s="1331">
        <v>801</v>
      </c>
      <c r="B18" s="1331">
        <v>80101</v>
      </c>
      <c r="C18" s="341"/>
      <c r="D18" s="314"/>
      <c r="E18" s="314"/>
      <c r="F18" s="314"/>
      <c r="G18" s="1331">
        <v>801</v>
      </c>
      <c r="H18" s="1331">
        <v>80101</v>
      </c>
      <c r="I18" s="653">
        <v>2400</v>
      </c>
      <c r="J18" s="654">
        <v>0</v>
      </c>
      <c r="K18" s="654">
        <v>0.02</v>
      </c>
      <c r="L18" s="654">
        <v>0</v>
      </c>
      <c r="IN18" s="657"/>
      <c r="IO18" s="657"/>
      <c r="IP18" s="657"/>
      <c r="IQ18" s="657"/>
      <c r="IR18" s="657"/>
      <c r="IS18" s="657"/>
      <c r="IT18" s="657"/>
      <c r="IU18" s="657"/>
      <c r="IV18" s="657"/>
    </row>
    <row r="19" spans="1:12" ht="15.75">
      <c r="A19" s="1331"/>
      <c r="B19" s="1331"/>
      <c r="C19" s="655" t="s">
        <v>37</v>
      </c>
      <c r="D19" s="298">
        <v>1</v>
      </c>
      <c r="E19" s="508">
        <v>0.1</v>
      </c>
      <c r="F19" s="298">
        <f>E19/D19*100</f>
        <v>10</v>
      </c>
      <c r="G19" s="1331"/>
      <c r="H19" s="1331"/>
      <c r="I19" s="333">
        <v>4210</v>
      </c>
      <c r="J19" s="298">
        <v>4098</v>
      </c>
      <c r="K19" s="298">
        <v>4097.61</v>
      </c>
      <c r="L19" s="298">
        <f>K19/J19*100</f>
        <v>99.9904831625183</v>
      </c>
    </row>
    <row r="20" spans="1:12" ht="15.75">
      <c r="A20" s="1331"/>
      <c r="B20" s="1331"/>
      <c r="C20" s="655" t="s">
        <v>525</v>
      </c>
      <c r="D20" s="298">
        <v>6580</v>
      </c>
      <c r="E20" s="298">
        <v>6580</v>
      </c>
      <c r="F20" s="298">
        <f>E20/D20*100</f>
        <v>100</v>
      </c>
      <c r="G20" s="1331"/>
      <c r="H20" s="1331"/>
      <c r="I20" s="333">
        <v>4300</v>
      </c>
      <c r="J20" s="298">
        <v>2483</v>
      </c>
      <c r="K20" s="298">
        <v>2482.47</v>
      </c>
      <c r="L20" s="298">
        <f>K20/J20*100</f>
        <v>99.97865485300039</v>
      </c>
    </row>
    <row r="21" spans="1:12" ht="15.75">
      <c r="A21" s="1331"/>
      <c r="B21" s="1331"/>
      <c r="C21" s="655"/>
      <c r="D21" s="298"/>
      <c r="E21" s="298"/>
      <c r="F21" s="298"/>
      <c r="G21" s="1331"/>
      <c r="H21" s="1331"/>
      <c r="I21" s="333">
        <v>4700</v>
      </c>
      <c r="J21" s="298">
        <v>0</v>
      </c>
      <c r="K21" s="298">
        <v>0</v>
      </c>
      <c r="L21" s="298">
        <v>100</v>
      </c>
    </row>
    <row r="22" spans="1:12" ht="15.75">
      <c r="A22" s="1330" t="s">
        <v>528</v>
      </c>
      <c r="B22" s="1330"/>
      <c r="C22" s="1330"/>
      <c r="D22" s="1330"/>
      <c r="E22" s="1330"/>
      <c r="F22" s="1330"/>
      <c r="G22" s="1330"/>
      <c r="H22" s="1330"/>
      <c r="I22" s="1330"/>
      <c r="J22" s="1330"/>
      <c r="K22" s="1330"/>
      <c r="L22" s="1330"/>
    </row>
    <row r="23" spans="1:256" s="656" customFormat="1" ht="15.75" customHeight="1">
      <c r="A23" s="1330" t="s">
        <v>512</v>
      </c>
      <c r="B23" s="1330"/>
      <c r="C23" s="1330"/>
      <c r="D23" s="314">
        <f>SUM(D25:D28)</f>
        <v>7386.06</v>
      </c>
      <c r="E23" s="314">
        <f>SUM(E25:E28)</f>
        <v>7385.22</v>
      </c>
      <c r="F23" s="314">
        <f>E23/D23*100</f>
        <v>99.98862722479915</v>
      </c>
      <c r="G23" s="1330" t="s">
        <v>515</v>
      </c>
      <c r="H23" s="1330"/>
      <c r="I23" s="1330"/>
      <c r="J23" s="314">
        <f>SUM(J25:J30)</f>
        <v>7386.06</v>
      </c>
      <c r="K23" s="314">
        <f>SUM(K24:K30)</f>
        <v>7385.219999999999</v>
      </c>
      <c r="L23" s="314">
        <f>K23/J23*100</f>
        <v>99.98862722479913</v>
      </c>
      <c r="IN23" s="657"/>
      <c r="IO23" s="657"/>
      <c r="IP23" s="657"/>
      <c r="IQ23" s="657"/>
      <c r="IR23" s="657"/>
      <c r="IS23" s="657"/>
      <c r="IT23" s="657"/>
      <c r="IU23" s="657"/>
      <c r="IV23" s="657"/>
    </row>
    <row r="24" spans="1:256" s="656" customFormat="1" ht="15.75">
      <c r="A24" s="1331">
        <v>801</v>
      </c>
      <c r="B24" s="1331">
        <v>80110</v>
      </c>
      <c r="C24" s="341"/>
      <c r="D24" s="314"/>
      <c r="E24" s="314"/>
      <c r="F24" s="314"/>
      <c r="G24" s="1331">
        <v>801</v>
      </c>
      <c r="H24" s="1333">
        <v>80110</v>
      </c>
      <c r="I24" s="653">
        <v>2400</v>
      </c>
      <c r="J24" s="654">
        <v>0</v>
      </c>
      <c r="K24" s="654">
        <v>0.19</v>
      </c>
      <c r="L24" s="654">
        <v>0</v>
      </c>
      <c r="IN24" s="657"/>
      <c r="IO24" s="657"/>
      <c r="IP24" s="657"/>
      <c r="IQ24" s="657"/>
      <c r="IR24" s="657"/>
      <c r="IS24" s="657"/>
      <c r="IT24" s="657"/>
      <c r="IU24" s="657"/>
      <c r="IV24" s="657"/>
    </row>
    <row r="25" spans="1:12" ht="15.75">
      <c r="A25" s="1331"/>
      <c r="B25" s="1331"/>
      <c r="C25" s="655" t="s">
        <v>37</v>
      </c>
      <c r="D25" s="298">
        <v>1</v>
      </c>
      <c r="E25" s="508">
        <v>0.16</v>
      </c>
      <c r="F25" s="298">
        <f>E25/D25*100</f>
        <v>16</v>
      </c>
      <c r="G25" s="1331"/>
      <c r="H25" s="1333"/>
      <c r="I25" s="333">
        <v>3240</v>
      </c>
      <c r="J25" s="298">
        <v>1000</v>
      </c>
      <c r="K25" s="298">
        <v>1000</v>
      </c>
      <c r="L25" s="298">
        <f>K25/J25*100</f>
        <v>100</v>
      </c>
    </row>
    <row r="26" spans="1:12" ht="15.75">
      <c r="A26" s="1331"/>
      <c r="B26" s="1331"/>
      <c r="C26" s="655" t="s">
        <v>525</v>
      </c>
      <c r="D26" s="298">
        <v>7385.06</v>
      </c>
      <c r="E26" s="298">
        <v>7385.06</v>
      </c>
      <c r="F26" s="298">
        <f>E26/D26*100</f>
        <v>100</v>
      </c>
      <c r="G26" s="1331"/>
      <c r="H26" s="1333"/>
      <c r="I26" s="333">
        <v>4210</v>
      </c>
      <c r="J26" s="298">
        <v>5077.06</v>
      </c>
      <c r="K26" s="298">
        <v>5076.88</v>
      </c>
      <c r="L26" s="298">
        <f>K26/J26*100</f>
        <v>99.9964546410718</v>
      </c>
    </row>
    <row r="27" spans="1:12" ht="15.75">
      <c r="A27" s="1331"/>
      <c r="B27" s="1331"/>
      <c r="C27" s="655"/>
      <c r="D27" s="298"/>
      <c r="E27" s="298"/>
      <c r="F27" s="298"/>
      <c r="G27" s="1331"/>
      <c r="H27" s="1333"/>
      <c r="I27" s="333">
        <v>4240</v>
      </c>
      <c r="J27" s="298">
        <v>0</v>
      </c>
      <c r="K27" s="298">
        <v>0</v>
      </c>
      <c r="L27" s="298">
        <v>0</v>
      </c>
    </row>
    <row r="28" spans="1:12" ht="15.75">
      <c r="A28" s="1331"/>
      <c r="B28" s="1331"/>
      <c r="C28" s="437"/>
      <c r="D28" s="298"/>
      <c r="E28" s="298"/>
      <c r="F28" s="298"/>
      <c r="G28" s="1331"/>
      <c r="H28" s="1333"/>
      <c r="I28" s="333">
        <v>4300</v>
      </c>
      <c r="J28" s="298">
        <v>607</v>
      </c>
      <c r="K28" s="298">
        <v>606.86</v>
      </c>
      <c r="L28" s="298">
        <f>K28/J28*100</f>
        <v>99.97693574958814</v>
      </c>
    </row>
    <row r="29" spans="1:12" ht="15.75">
      <c r="A29" s="1331"/>
      <c r="B29" s="1331"/>
      <c r="C29" s="437"/>
      <c r="D29" s="437"/>
      <c r="E29" s="437"/>
      <c r="F29" s="437"/>
      <c r="G29" s="1331"/>
      <c r="H29" s="1333"/>
      <c r="I29" s="333">
        <v>4360</v>
      </c>
      <c r="J29" s="298">
        <v>702</v>
      </c>
      <c r="K29" s="298">
        <v>701.29</v>
      </c>
      <c r="L29" s="298">
        <f>K29/J29*100</f>
        <v>99.89886039886039</v>
      </c>
    </row>
    <row r="30" spans="1:12" ht="15.75">
      <c r="A30" s="1331"/>
      <c r="B30" s="1331"/>
      <c r="C30" s="437"/>
      <c r="D30" s="437"/>
      <c r="E30" s="437"/>
      <c r="F30" s="437"/>
      <c r="G30" s="1331"/>
      <c r="H30" s="1333"/>
      <c r="I30" s="333">
        <v>4410</v>
      </c>
      <c r="J30" s="298">
        <v>0</v>
      </c>
      <c r="K30" s="298">
        <v>0</v>
      </c>
      <c r="L30" s="298">
        <v>0</v>
      </c>
    </row>
    <row r="31" spans="1:12" ht="15.75">
      <c r="A31" s="1330" t="s">
        <v>529</v>
      </c>
      <c r="B31" s="1330"/>
      <c r="C31" s="1330"/>
      <c r="D31" s="1330"/>
      <c r="E31" s="1330"/>
      <c r="F31" s="1330"/>
      <c r="G31" s="1330"/>
      <c r="H31" s="1330"/>
      <c r="I31" s="1330"/>
      <c r="J31" s="1330"/>
      <c r="K31" s="1330"/>
      <c r="L31" s="1330"/>
    </row>
    <row r="32" spans="1:256" s="656" customFormat="1" ht="12.75" customHeight="1">
      <c r="A32" s="1330" t="s">
        <v>512</v>
      </c>
      <c r="B32" s="1330"/>
      <c r="C32" s="1330"/>
      <c r="D32" s="314">
        <f>SUM(D33:D34)</f>
        <v>6660</v>
      </c>
      <c r="E32" s="314">
        <f>E33+E34</f>
        <v>6659.15</v>
      </c>
      <c r="F32" s="314">
        <f>E32/D32*100</f>
        <v>99.98723723723724</v>
      </c>
      <c r="G32" s="1330" t="s">
        <v>515</v>
      </c>
      <c r="H32" s="1330"/>
      <c r="I32" s="1330"/>
      <c r="J32" s="314">
        <f>SUM(J33:J34)</f>
        <v>6660</v>
      </c>
      <c r="K32" s="314">
        <f>SUM(K33:K34)</f>
        <v>6659.150000000001</v>
      </c>
      <c r="L32" s="314">
        <f>K32/J32*100</f>
        <v>99.98723723723725</v>
      </c>
      <c r="IN32" s="657"/>
      <c r="IO32" s="657"/>
      <c r="IP32" s="657"/>
      <c r="IQ32" s="657"/>
      <c r="IR32" s="657"/>
      <c r="IS32" s="657"/>
      <c r="IT32" s="657"/>
      <c r="IU32" s="657"/>
      <c r="IV32" s="657"/>
    </row>
    <row r="33" spans="1:12" ht="15.75">
      <c r="A33" s="1331">
        <v>801</v>
      </c>
      <c r="B33" s="1331">
        <v>80110</v>
      </c>
      <c r="C33" s="655" t="s">
        <v>37</v>
      </c>
      <c r="D33" s="298">
        <v>1</v>
      </c>
      <c r="E33" s="508">
        <v>0.15</v>
      </c>
      <c r="F33" s="298">
        <f>E33/D33*100</f>
        <v>15</v>
      </c>
      <c r="G33" s="1331">
        <v>801</v>
      </c>
      <c r="H33" s="1331">
        <v>80110</v>
      </c>
      <c r="I33" s="333">
        <v>4210</v>
      </c>
      <c r="J33" s="298">
        <v>2559</v>
      </c>
      <c r="K33" s="298">
        <v>2558.59</v>
      </c>
      <c r="L33" s="298">
        <f>K33/J33*100</f>
        <v>99.98397811645174</v>
      </c>
    </row>
    <row r="34" spans="1:12" ht="15.75">
      <c r="A34" s="1331"/>
      <c r="B34" s="1331"/>
      <c r="C34" s="655" t="s">
        <v>525</v>
      </c>
      <c r="D34" s="298">
        <v>6659</v>
      </c>
      <c r="E34" s="298">
        <v>6659</v>
      </c>
      <c r="F34" s="298">
        <f>E34/D34*100</f>
        <v>100</v>
      </c>
      <c r="G34" s="1331"/>
      <c r="H34" s="1331"/>
      <c r="I34" s="333">
        <v>4300</v>
      </c>
      <c r="J34" s="298">
        <v>4101</v>
      </c>
      <c r="K34" s="298">
        <v>4100.56</v>
      </c>
      <c r="L34" s="298">
        <f>K34/J34*100</f>
        <v>99.98927090953427</v>
      </c>
    </row>
    <row r="35" spans="1:256" s="656" customFormat="1" ht="15.75">
      <c r="A35" s="1330" t="s">
        <v>530</v>
      </c>
      <c r="B35" s="1330"/>
      <c r="C35" s="1330"/>
      <c r="D35" s="1330"/>
      <c r="E35" s="1330"/>
      <c r="F35" s="1330"/>
      <c r="G35" s="1330"/>
      <c r="H35" s="1330"/>
      <c r="I35" s="1330"/>
      <c r="J35" s="1330"/>
      <c r="K35" s="1330"/>
      <c r="L35" s="1330"/>
      <c r="IN35" s="657"/>
      <c r="IO35" s="657"/>
      <c r="IP35" s="657"/>
      <c r="IQ35" s="657"/>
      <c r="IR35" s="657"/>
      <c r="IS35" s="657"/>
      <c r="IT35" s="657"/>
      <c r="IU35" s="657"/>
      <c r="IV35" s="657"/>
    </row>
    <row r="36" spans="1:256" s="656" customFormat="1" ht="15.75">
      <c r="A36" s="1330" t="s">
        <v>512</v>
      </c>
      <c r="B36" s="1330"/>
      <c r="C36" s="1330"/>
      <c r="D36" s="314">
        <f>SUM(D37:D38)</f>
        <v>151</v>
      </c>
      <c r="E36" s="314">
        <f>SUM(E37:E38)</f>
        <v>0</v>
      </c>
      <c r="F36" s="314">
        <f>E36/D36*100</f>
        <v>0</v>
      </c>
      <c r="G36" s="1330" t="s">
        <v>515</v>
      </c>
      <c r="H36" s="1330"/>
      <c r="I36" s="1330"/>
      <c r="J36" s="314">
        <f>SUM(J37:J38)</f>
        <v>151</v>
      </c>
      <c r="K36" s="314">
        <f>SUM(K37:K38)</f>
        <v>0</v>
      </c>
      <c r="L36" s="314">
        <f>K36/J36*100</f>
        <v>0</v>
      </c>
      <c r="IN36" s="657"/>
      <c r="IO36" s="657"/>
      <c r="IP36" s="657"/>
      <c r="IQ36" s="657"/>
      <c r="IR36" s="657"/>
      <c r="IS36" s="657"/>
      <c r="IT36" s="657"/>
      <c r="IU36" s="657"/>
      <c r="IV36" s="657"/>
    </row>
    <row r="37" spans="1:12" ht="15.75">
      <c r="A37" s="1331">
        <v>801</v>
      </c>
      <c r="B37" s="1331">
        <v>80110</v>
      </c>
      <c r="C37" s="655" t="s">
        <v>37</v>
      </c>
      <c r="D37" s="298">
        <v>1</v>
      </c>
      <c r="E37" s="508" t="s">
        <v>531</v>
      </c>
      <c r="F37" s="298">
        <v>0</v>
      </c>
      <c r="G37" s="1331">
        <v>801</v>
      </c>
      <c r="H37" s="1331">
        <v>80110</v>
      </c>
      <c r="I37" s="333">
        <v>4210</v>
      </c>
      <c r="J37" s="298">
        <v>65</v>
      </c>
      <c r="K37" s="298">
        <v>0</v>
      </c>
      <c r="L37" s="298">
        <f>K37/J37*100</f>
        <v>0</v>
      </c>
    </row>
    <row r="38" spans="1:12" ht="15.75">
      <c r="A38" s="1331"/>
      <c r="B38" s="1331"/>
      <c r="C38" s="655" t="s">
        <v>525</v>
      </c>
      <c r="D38" s="298">
        <v>150</v>
      </c>
      <c r="E38" s="298">
        <v>0</v>
      </c>
      <c r="F38" s="298">
        <f>E38/D38*100</f>
        <v>0</v>
      </c>
      <c r="G38" s="1331"/>
      <c r="H38" s="1331"/>
      <c r="I38" s="333">
        <v>4240</v>
      </c>
      <c r="J38" s="298">
        <v>86</v>
      </c>
      <c r="K38" s="298">
        <v>0</v>
      </c>
      <c r="L38" s="298">
        <f>K38/J38*100</f>
        <v>0</v>
      </c>
    </row>
    <row r="39" spans="1:12" ht="15.75">
      <c r="A39" s="1330" t="s">
        <v>532</v>
      </c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</row>
    <row r="40" spans="1:256" s="656" customFormat="1" ht="12.75" customHeight="1">
      <c r="A40" s="1330" t="s">
        <v>512</v>
      </c>
      <c r="B40" s="1330"/>
      <c r="C40" s="1330"/>
      <c r="D40" s="314">
        <f>SUM(D42:D44)</f>
        <v>1252</v>
      </c>
      <c r="E40" s="314">
        <f>SUM(E42:E44)</f>
        <v>830.86</v>
      </c>
      <c r="F40" s="314">
        <f>E40/D40*100</f>
        <v>66.3626198083067</v>
      </c>
      <c r="G40" s="1330" t="s">
        <v>515</v>
      </c>
      <c r="H40" s="1330"/>
      <c r="I40" s="1330"/>
      <c r="J40" s="314">
        <f>SUM(J42:J44)</f>
        <v>1252</v>
      </c>
      <c r="K40" s="314">
        <f>SUM(K41:K44)</f>
        <v>830.86</v>
      </c>
      <c r="L40" s="314">
        <f>K40/J40*100</f>
        <v>66.3626198083067</v>
      </c>
      <c r="IN40" s="657"/>
      <c r="IO40" s="657"/>
      <c r="IP40" s="657"/>
      <c r="IQ40" s="657"/>
      <c r="IR40" s="657"/>
      <c r="IS40" s="657"/>
      <c r="IT40" s="657"/>
      <c r="IU40" s="657"/>
      <c r="IV40" s="657"/>
    </row>
    <row r="41" spans="1:256" s="656" customFormat="1" ht="12.75" customHeight="1">
      <c r="A41" s="341"/>
      <c r="B41" s="341"/>
      <c r="C41" s="341"/>
      <c r="D41" s="314"/>
      <c r="E41" s="314"/>
      <c r="F41" s="314"/>
      <c r="G41" s="341"/>
      <c r="H41" s="341"/>
      <c r="I41" s="653">
        <v>2400</v>
      </c>
      <c r="J41" s="654">
        <v>0</v>
      </c>
      <c r="K41" s="654">
        <v>0.02</v>
      </c>
      <c r="L41" s="654">
        <v>0</v>
      </c>
      <c r="IN41" s="657"/>
      <c r="IO41" s="657"/>
      <c r="IP41" s="657"/>
      <c r="IQ41" s="657"/>
      <c r="IR41" s="657"/>
      <c r="IS41" s="657"/>
      <c r="IT41" s="657"/>
      <c r="IU41" s="657"/>
      <c r="IV41" s="657"/>
    </row>
    <row r="42" spans="1:12" ht="15.75">
      <c r="A42" s="333"/>
      <c r="B42" s="1331">
        <v>80104</v>
      </c>
      <c r="C42" s="655" t="s">
        <v>24</v>
      </c>
      <c r="D42" s="298">
        <v>0</v>
      </c>
      <c r="E42" s="298">
        <v>0</v>
      </c>
      <c r="F42" s="298">
        <v>0</v>
      </c>
      <c r="G42" s="1331">
        <v>801</v>
      </c>
      <c r="H42" s="1331">
        <v>80104</v>
      </c>
      <c r="I42" s="655" t="s">
        <v>533</v>
      </c>
      <c r="J42" s="298">
        <v>900</v>
      </c>
      <c r="K42" s="508">
        <v>830.84</v>
      </c>
      <c r="L42" s="298">
        <f>K42/J42*100</f>
        <v>92.31555555555556</v>
      </c>
    </row>
    <row r="43" spans="1:12" ht="15.75">
      <c r="A43" s="333"/>
      <c r="B43" s="1331"/>
      <c r="C43" s="655" t="s">
        <v>37</v>
      </c>
      <c r="D43" s="298">
        <v>2</v>
      </c>
      <c r="E43" s="298">
        <v>0.01</v>
      </c>
      <c r="F43" s="298">
        <f>E42/D43*100</f>
        <v>0</v>
      </c>
      <c r="G43" s="1331"/>
      <c r="H43" s="1331"/>
      <c r="I43" s="653">
        <v>4240</v>
      </c>
      <c r="J43" s="654">
        <v>200</v>
      </c>
      <c r="K43" s="654">
        <v>0</v>
      </c>
      <c r="L43" s="654">
        <v>0</v>
      </c>
    </row>
    <row r="44" spans="1:12" ht="16.5" thickBot="1">
      <c r="A44" s="1115"/>
      <c r="B44" s="1334"/>
      <c r="C44" s="1116" t="s">
        <v>525</v>
      </c>
      <c r="D44" s="1018">
        <v>1250</v>
      </c>
      <c r="E44" s="1018">
        <v>830.85</v>
      </c>
      <c r="F44" s="1018">
        <f>E44/D44*100</f>
        <v>66.468</v>
      </c>
      <c r="G44" s="1334"/>
      <c r="H44" s="1334"/>
      <c r="I44" s="1116" t="s">
        <v>534</v>
      </c>
      <c r="J44" s="1018">
        <v>152</v>
      </c>
      <c r="K44" s="1018">
        <v>0</v>
      </c>
      <c r="L44" s="1018">
        <f>K44/J44*100</f>
        <v>0</v>
      </c>
    </row>
    <row r="45" spans="1:12" ht="25.5" customHeight="1" thickBot="1">
      <c r="A45" s="1117" t="s">
        <v>212</v>
      </c>
      <c r="B45" s="1118"/>
      <c r="C45" s="1118"/>
      <c r="D45" s="1119">
        <f>SUM(D5+D11+D23+D32+D36+D40+D17)</f>
        <v>34433.06</v>
      </c>
      <c r="E45" s="1119">
        <f>SUM(E5+E11+E23+E32+E36+E40+E17)</f>
        <v>33382.799999999996</v>
      </c>
      <c r="F45" s="1119">
        <f>E45/D45*100</f>
        <v>96.94984994072556</v>
      </c>
      <c r="G45" s="1119"/>
      <c r="H45" s="1119"/>
      <c r="I45" s="1119"/>
      <c r="J45" s="1119">
        <f>SUM(J5+J11+J23+J32+J36+J40+J17)</f>
        <v>34433.06</v>
      </c>
      <c r="K45" s="1119">
        <f>SUM(K5+K11+K23+K32+K36+K40+K17)</f>
        <v>33382.8</v>
      </c>
      <c r="L45" s="1120">
        <f>K45/J45*100</f>
        <v>96.94984994072558</v>
      </c>
    </row>
    <row r="46" spans="3:4" ht="15.75">
      <c r="C46" s="124"/>
      <c r="D46" s="124"/>
    </row>
  </sheetData>
  <sheetProtection selectLockedCells="1" selectUnlockedCells="1"/>
  <mergeCells count="51">
    <mergeCell ref="A39:L39"/>
    <mergeCell ref="A40:C40"/>
    <mergeCell ref="G40:I40"/>
    <mergeCell ref="B42:B44"/>
    <mergeCell ref="G42:G44"/>
    <mergeCell ref="H42:H44"/>
    <mergeCell ref="A35:L35"/>
    <mergeCell ref="A36:C36"/>
    <mergeCell ref="G36:I36"/>
    <mergeCell ref="A37:A38"/>
    <mergeCell ref="B37:B38"/>
    <mergeCell ref="G37:G38"/>
    <mergeCell ref="H37:H38"/>
    <mergeCell ref="A31:L31"/>
    <mergeCell ref="A32:C32"/>
    <mergeCell ref="G32:I32"/>
    <mergeCell ref="A33:A34"/>
    <mergeCell ref="B33:B34"/>
    <mergeCell ref="G33:G34"/>
    <mergeCell ref="H33:H34"/>
    <mergeCell ref="A22:L22"/>
    <mergeCell ref="A23:C23"/>
    <mergeCell ref="G23:I23"/>
    <mergeCell ref="A24:A30"/>
    <mergeCell ref="B24:B30"/>
    <mergeCell ref="G24:G30"/>
    <mergeCell ref="H24:H30"/>
    <mergeCell ref="A16:L16"/>
    <mergeCell ref="A17:C17"/>
    <mergeCell ref="G17:I17"/>
    <mergeCell ref="A18:A21"/>
    <mergeCell ref="B18:B21"/>
    <mergeCell ref="G18:G21"/>
    <mergeCell ref="H18:H21"/>
    <mergeCell ref="A10:L10"/>
    <mergeCell ref="A11:C11"/>
    <mergeCell ref="G11:I11"/>
    <mergeCell ref="A13:A14"/>
    <mergeCell ref="B13:B14"/>
    <mergeCell ref="G13:G15"/>
    <mergeCell ref="H13:H15"/>
    <mergeCell ref="A15:F15"/>
    <mergeCell ref="A1:L1"/>
    <mergeCell ref="A4:L4"/>
    <mergeCell ref="A5:C5"/>
    <mergeCell ref="G5:I5"/>
    <mergeCell ref="A6:A8"/>
    <mergeCell ref="B6:B8"/>
    <mergeCell ref="G6:G9"/>
    <mergeCell ref="H6:H9"/>
    <mergeCell ref="A9:F9"/>
  </mergeCells>
  <printOptions horizontalCentered="1"/>
  <pageMargins left="0.5902777777777778" right="0.5902777777777778" top="0.9256944444444444" bottom="0.7569444444444444" header="0.5902777777777778" footer="0.5902777777777778"/>
  <pageSetup horizontalDpi="300" verticalDpi="300" orientation="landscape" paperSize="9" scale="65" r:id="rId1"/>
  <headerFooter alignWithMargins="0">
    <oddHeader>&amp;R&amp;"Times New Roman,Normalny"Załącznik Nr 23 do sprawozdania Burmistrza Barlinka z wykonania budżetu Gminy Barlinek za  2014 rok</oddHeader>
    <oddFooter>&amp;C&amp;"Times New Roman,Normalny"&amp;12Strona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F28"/>
  <sheetViews>
    <sheetView showGridLines="0" defaultGridColor="0" view="pageBreakPreview" zoomScale="80" zoomScaleSheetLayoutView="80" colorId="15" workbookViewId="0" topLeftCell="A1">
      <selection activeCell="C4" sqref="C4"/>
    </sheetView>
  </sheetViews>
  <sheetFormatPr defaultColWidth="11.625" defaultRowHeight="12.75"/>
  <cols>
    <col min="1" max="1" width="4.75390625" style="0" customWidth="1"/>
    <col min="2" max="2" width="10.25390625" style="0" customWidth="1"/>
    <col min="3" max="3" width="59.625" style="0" customWidth="1"/>
    <col min="4" max="4" width="23.375" style="0" customWidth="1"/>
    <col min="5" max="5" width="15.625" style="0" customWidth="1"/>
  </cols>
  <sheetData>
    <row r="3" spans="1:6" ht="69" customHeight="1">
      <c r="A3" s="1335" t="s">
        <v>656</v>
      </c>
      <c r="B3" s="1335"/>
      <c r="C3" s="1335"/>
      <c r="D3" s="1335"/>
      <c r="E3" s="1335"/>
      <c r="F3" s="1335"/>
    </row>
    <row r="4" spans="1:6" ht="25.5">
      <c r="A4" s="1031"/>
      <c r="B4" s="1031"/>
      <c r="C4" s="1031"/>
      <c r="D4" s="1031"/>
      <c r="E4" s="1031"/>
      <c r="F4" s="1031"/>
    </row>
    <row r="5" spans="1:6" s="510" customFormat="1" ht="47.25">
      <c r="A5" s="1146" t="s">
        <v>535</v>
      </c>
      <c r="B5" s="1146" t="s">
        <v>536</v>
      </c>
      <c r="C5" s="1146" t="s">
        <v>537</v>
      </c>
      <c r="D5" s="1147" t="s">
        <v>215</v>
      </c>
      <c r="E5" s="1147" t="s">
        <v>388</v>
      </c>
      <c r="F5" s="1147" t="s">
        <v>488</v>
      </c>
    </row>
    <row r="6" spans="1:6" ht="47.25">
      <c r="A6" s="659">
        <v>1</v>
      </c>
      <c r="B6" s="660">
        <v>900</v>
      </c>
      <c r="C6" s="661" t="s">
        <v>657</v>
      </c>
      <c r="D6" s="654">
        <v>104000</v>
      </c>
      <c r="E6" s="654">
        <v>103395.94</v>
      </c>
      <c r="F6" s="654">
        <f>E6/D6*100</f>
        <v>99.41917307692309</v>
      </c>
    </row>
    <row r="7" spans="1:6" ht="39.75" customHeight="1">
      <c r="A7" s="659">
        <v>2</v>
      </c>
      <c r="B7" s="662">
        <v>926</v>
      </c>
      <c r="C7" s="663" t="s">
        <v>568</v>
      </c>
      <c r="D7" s="664">
        <v>11926</v>
      </c>
      <c r="E7" s="654">
        <v>11000</v>
      </c>
      <c r="F7" s="654">
        <f>E7/D7*100</f>
        <v>92.23545195371457</v>
      </c>
    </row>
    <row r="8" spans="1:6" ht="39.75" customHeight="1" thickBot="1">
      <c r="A8" s="1121" t="s">
        <v>458</v>
      </c>
      <c r="B8" s="1122">
        <v>926</v>
      </c>
      <c r="C8" s="1123" t="s">
        <v>658</v>
      </c>
      <c r="D8" s="1124">
        <v>11983</v>
      </c>
      <c r="E8" s="1124">
        <v>11676.5</v>
      </c>
      <c r="F8" s="1125">
        <f>E8/D8*100</f>
        <v>97.44220979721273</v>
      </c>
    </row>
    <row r="9" spans="1:6" ht="29.25" customHeight="1" thickBot="1">
      <c r="A9" s="1336" t="s">
        <v>752</v>
      </c>
      <c r="B9" s="1337"/>
      <c r="C9" s="1337"/>
      <c r="D9" s="1126">
        <f>SUM(D6:D8)</f>
        <v>127909</v>
      </c>
      <c r="E9" s="1126">
        <f>SUM(E6:E8)</f>
        <v>126072.44</v>
      </c>
      <c r="F9" s="1127">
        <f>E9/D9*100</f>
        <v>98.56416671227201</v>
      </c>
    </row>
    <row r="10" spans="1:6" ht="18.75">
      <c r="A10" s="665"/>
      <c r="B10" s="665"/>
      <c r="C10" s="665"/>
      <c r="D10" s="665"/>
      <c r="E10" s="666"/>
      <c r="F10" s="666"/>
    </row>
    <row r="11" spans="1:6" ht="18.75">
      <c r="A11" s="665"/>
      <c r="B11" s="665"/>
      <c r="C11" s="665"/>
      <c r="D11" s="665"/>
      <c r="E11" s="666"/>
      <c r="F11" s="666"/>
    </row>
    <row r="12" spans="1:6" ht="18.75">
      <c r="A12" s="665"/>
      <c r="B12" s="665"/>
      <c r="C12" s="665"/>
      <c r="D12" s="665"/>
      <c r="E12" s="666"/>
      <c r="F12" s="666"/>
    </row>
    <row r="13" spans="1:6" ht="18.75">
      <c r="A13" s="665"/>
      <c r="B13" s="665"/>
      <c r="C13" s="665"/>
      <c r="D13" s="665"/>
      <c r="E13" s="666"/>
      <c r="F13" s="666"/>
    </row>
    <row r="14" spans="1:6" ht="18.75">
      <c r="A14" s="665"/>
      <c r="B14" s="665"/>
      <c r="C14" s="665"/>
      <c r="D14" s="665"/>
      <c r="E14" s="666"/>
      <c r="F14" s="666"/>
    </row>
    <row r="15" spans="1:6" ht="18.75">
      <c r="A15" s="665"/>
      <c r="B15" s="665"/>
      <c r="C15" s="665"/>
      <c r="D15" s="665"/>
      <c r="E15" s="666"/>
      <c r="F15" s="666"/>
    </row>
    <row r="16" spans="1:6" ht="18.75">
      <c r="A16" s="665"/>
      <c r="B16" s="665"/>
      <c r="C16" s="665"/>
      <c r="D16" s="665"/>
      <c r="E16" s="666"/>
      <c r="F16" s="666"/>
    </row>
    <row r="17" spans="1:6" ht="18.75">
      <c r="A17" s="665"/>
      <c r="B17" s="665"/>
      <c r="C17" s="665"/>
      <c r="D17" s="665"/>
      <c r="E17" s="666"/>
      <c r="F17" s="666"/>
    </row>
    <row r="18" spans="1:6" ht="18.75">
      <c r="A18" s="665"/>
      <c r="B18" s="665"/>
      <c r="C18" s="665"/>
      <c r="D18" s="665"/>
      <c r="E18" s="666"/>
      <c r="F18" s="666"/>
    </row>
    <row r="19" spans="1:6" ht="18.75">
      <c r="A19" s="665"/>
      <c r="B19" s="665"/>
      <c r="C19" s="665"/>
      <c r="D19" s="665"/>
      <c r="E19" s="666"/>
      <c r="F19" s="666"/>
    </row>
    <row r="20" spans="1:6" ht="18.75">
      <c r="A20" s="665"/>
      <c r="B20" s="665"/>
      <c r="C20" s="665"/>
      <c r="D20" s="665"/>
      <c r="E20" s="666"/>
      <c r="F20" s="666"/>
    </row>
    <row r="21" spans="1:6" ht="18.75">
      <c r="A21" s="665"/>
      <c r="B21" s="665"/>
      <c r="C21" s="665"/>
      <c r="D21" s="665"/>
      <c r="E21" s="666"/>
      <c r="F21" s="666"/>
    </row>
    <row r="22" spans="1:6" ht="18.75">
      <c r="A22" s="665"/>
      <c r="B22" s="665"/>
      <c r="C22" s="665"/>
      <c r="D22" s="665"/>
      <c r="E22" s="666"/>
      <c r="F22" s="666"/>
    </row>
    <row r="23" spans="1:6" ht="18.75">
      <c r="A23" s="665"/>
      <c r="B23" s="665"/>
      <c r="C23" s="665"/>
      <c r="D23" s="665"/>
      <c r="E23" s="666"/>
      <c r="F23" s="666"/>
    </row>
    <row r="24" spans="1:6" ht="18.75">
      <c r="A24" s="665"/>
      <c r="B24" s="665"/>
      <c r="C24" s="665"/>
      <c r="D24" s="665"/>
      <c r="E24" s="666"/>
      <c r="F24" s="666"/>
    </row>
    <row r="25" spans="1:6" ht="18.75">
      <c r="A25" s="665"/>
      <c r="B25" s="665"/>
      <c r="C25" s="665"/>
      <c r="D25" s="665"/>
      <c r="E25" s="666"/>
      <c r="F25" s="666"/>
    </row>
    <row r="26" spans="1:6" ht="18.75">
      <c r="A26" s="665"/>
      <c r="B26" s="665"/>
      <c r="C26" s="665"/>
      <c r="D26" s="665"/>
      <c r="E26" s="666"/>
      <c r="F26" s="666"/>
    </row>
    <row r="27" spans="1:6" ht="18.75">
      <c r="A27" s="665"/>
      <c r="B27" s="665"/>
      <c r="C27" s="665"/>
      <c r="D27" s="665"/>
      <c r="E27" s="666"/>
      <c r="F27" s="666"/>
    </row>
    <row r="28" spans="1:4" ht="18">
      <c r="A28" s="667"/>
      <c r="B28" s="667"/>
      <c r="C28" s="667"/>
      <c r="D28" s="667"/>
    </row>
  </sheetData>
  <sheetProtection selectLockedCells="1" selectUnlockedCells="1"/>
  <mergeCells count="2">
    <mergeCell ref="A3:F3"/>
    <mergeCell ref="A9:C9"/>
  </mergeCells>
  <printOptions/>
  <pageMargins left="0.5902777777777778" right="0.5902777777777778" top="0.8277777777777777" bottom="0.8555555555555556" header="0.5902777777777778" footer="0.5902777777777778"/>
  <pageSetup horizontalDpi="300" verticalDpi="300" orientation="portrait" paperSize="9" scale="73" r:id="rId1"/>
  <headerFooter alignWithMargins="0">
    <oddHeader>&amp;R&amp;"Times New Roman,Normalny"Załącznik Nr 24 do sprawozdania Burmistrza Barlinka z wykonania budżetu Gminy Barlinek za 2014 rok</oddHeader>
    <oddFooter>&amp;C&amp;"Times New Roman,Normalny"&amp;12Strona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39"/>
  <sheetViews>
    <sheetView showGridLines="0" defaultGridColor="0" view="pageLayout" zoomScaleSheetLayoutView="80" colorId="15" workbookViewId="0" topLeftCell="A22">
      <selection activeCell="B11" sqref="B11"/>
    </sheetView>
  </sheetViews>
  <sheetFormatPr defaultColWidth="11.625" defaultRowHeight="12.75"/>
  <cols>
    <col min="1" max="1" width="7.625" style="668" customWidth="1"/>
    <col min="2" max="2" width="52.75390625" style="668" customWidth="1"/>
    <col min="3" max="3" width="15.375" style="668" customWidth="1"/>
    <col min="4" max="5" width="7.375" style="668" customWidth="1"/>
    <col min="6" max="6" width="12.25390625" style="668" customWidth="1"/>
    <col min="7" max="7" width="11.25390625" style="668" customWidth="1"/>
    <col min="8" max="8" width="12.00390625" style="668" customWidth="1"/>
    <col min="9" max="9" width="6.375" style="668" customWidth="1"/>
    <col min="10" max="10" width="11.25390625" style="668" customWidth="1"/>
    <col min="11" max="11" width="11.125" style="668" customWidth="1"/>
    <col min="12" max="12" width="11.25390625" style="668" customWidth="1"/>
    <col min="13" max="13" width="11.25390625" style="0" customWidth="1"/>
    <col min="14" max="14" width="12.25390625" style="0" bestFit="1" customWidth="1"/>
  </cols>
  <sheetData>
    <row r="1" spans="1:13" ht="31.5" customHeight="1">
      <c r="A1" s="1339" t="s">
        <v>538</v>
      </c>
      <c r="B1" s="1339"/>
      <c r="C1" s="1339"/>
      <c r="D1" s="1339"/>
      <c r="E1" s="1339"/>
      <c r="F1" s="1339"/>
      <c r="G1" s="1339"/>
      <c r="H1" s="1339"/>
      <c r="I1" s="1339"/>
      <c r="J1" s="1339"/>
      <c r="K1" s="1339"/>
      <c r="L1" s="1339"/>
      <c r="M1" s="1339"/>
    </row>
    <row r="2" spans="1:14" ht="25.5" customHeight="1">
      <c r="A2" s="1338" t="s">
        <v>539</v>
      </c>
      <c r="B2" s="1338" t="s">
        <v>540</v>
      </c>
      <c r="C2" s="1338" t="s">
        <v>541</v>
      </c>
      <c r="D2" s="1338" t="s">
        <v>542</v>
      </c>
      <c r="E2" s="1338"/>
      <c r="F2" s="1338" t="s">
        <v>543</v>
      </c>
      <c r="G2" s="1338" t="s">
        <v>544</v>
      </c>
      <c r="H2" s="1338"/>
      <c r="I2" s="1338"/>
      <c r="J2" s="1338" t="s">
        <v>545</v>
      </c>
      <c r="K2" s="1338" t="s">
        <v>546</v>
      </c>
      <c r="L2" s="1338" t="s">
        <v>547</v>
      </c>
      <c r="M2" s="1338" t="s">
        <v>548</v>
      </c>
      <c r="N2" s="1338" t="s">
        <v>721</v>
      </c>
    </row>
    <row r="3" spans="1:14" ht="26.25" customHeight="1">
      <c r="A3" s="1338"/>
      <c r="B3" s="1338"/>
      <c r="C3" s="1338"/>
      <c r="D3" s="1138" t="s">
        <v>549</v>
      </c>
      <c r="E3" s="1138" t="s">
        <v>550</v>
      </c>
      <c r="F3" s="1338"/>
      <c r="G3" s="1138" t="s">
        <v>215</v>
      </c>
      <c r="H3" s="1138" t="s">
        <v>388</v>
      </c>
      <c r="I3" s="1138" t="s">
        <v>488</v>
      </c>
      <c r="J3" s="1338"/>
      <c r="K3" s="1338"/>
      <c r="L3" s="1338"/>
      <c r="M3" s="1338"/>
      <c r="N3" s="1338"/>
    </row>
    <row r="4" spans="1:14" ht="12.75" customHeight="1">
      <c r="A4" s="1128">
        <v>1</v>
      </c>
      <c r="B4" s="1341" t="s">
        <v>551</v>
      </c>
      <c r="C4" s="1341"/>
      <c r="D4" s="1341"/>
      <c r="E4" s="1341"/>
      <c r="F4" s="1129">
        <v>32440815</v>
      </c>
      <c r="G4" s="1129">
        <v>10397093</v>
      </c>
      <c r="H4" s="1130">
        <f>H5+H6</f>
        <v>3506662.01</v>
      </c>
      <c r="I4" s="1131">
        <f aca="true" t="shared" si="0" ref="I4:I19">H4/G4*100</f>
        <v>33.72733138003093</v>
      </c>
      <c r="J4" s="1129">
        <f>J5+J6</f>
        <v>7814946</v>
      </c>
      <c r="K4" s="1129">
        <f>K5+K6</f>
        <v>5524690</v>
      </c>
      <c r="L4" s="1129">
        <f>L5+L6</f>
        <v>2160000</v>
      </c>
      <c r="M4" s="1129">
        <f>M5+M6</f>
        <v>4000000</v>
      </c>
      <c r="N4" s="1132">
        <v>30316583</v>
      </c>
    </row>
    <row r="5" spans="1:14" ht="12.75" customHeight="1">
      <c r="A5" s="1128" t="s">
        <v>552</v>
      </c>
      <c r="B5" s="1341" t="s">
        <v>553</v>
      </c>
      <c r="C5" s="1341"/>
      <c r="D5" s="1341"/>
      <c r="E5" s="1341"/>
      <c r="F5" s="1129">
        <v>718472</v>
      </c>
      <c r="G5" s="1129">
        <v>265271</v>
      </c>
      <c r="H5" s="1130">
        <f>H8+H21</f>
        <v>178138.99</v>
      </c>
      <c r="I5" s="1131">
        <f t="shared" si="0"/>
        <v>67.15358633246755</v>
      </c>
      <c r="J5" s="1129">
        <f>J8+J21</f>
        <v>340946</v>
      </c>
      <c r="K5" s="1129">
        <f>K8+K21</f>
        <v>60606</v>
      </c>
      <c r="L5" s="1129">
        <f>L8+L21</f>
        <v>0</v>
      </c>
      <c r="M5" s="1129">
        <f>M8+M21</f>
        <v>0</v>
      </c>
      <c r="N5" s="1133">
        <f>SUM(N8+N21)</f>
        <v>718472</v>
      </c>
    </row>
    <row r="6" spans="1:14" ht="12.75" customHeight="1">
      <c r="A6" s="1128" t="s">
        <v>554</v>
      </c>
      <c r="B6" s="1341" t="s">
        <v>555</v>
      </c>
      <c r="C6" s="1341"/>
      <c r="D6" s="1341"/>
      <c r="E6" s="1341"/>
      <c r="F6" s="1129">
        <v>31722343</v>
      </c>
      <c r="G6" s="1129">
        <v>10131822</v>
      </c>
      <c r="H6" s="1130">
        <f>H12+H23</f>
        <v>3328523.0199999996</v>
      </c>
      <c r="I6" s="1131">
        <f t="shared" si="0"/>
        <v>32.852166372445154</v>
      </c>
      <c r="J6" s="1129">
        <f>J12+J23</f>
        <v>7474000</v>
      </c>
      <c r="K6" s="1129">
        <f>K12+K23</f>
        <v>5464084</v>
      </c>
      <c r="L6" s="1129">
        <f>L12+L23</f>
        <v>2160000</v>
      </c>
      <c r="M6" s="1129">
        <f>M12+M23</f>
        <v>4000000</v>
      </c>
      <c r="N6" s="1132">
        <f>SUM(N12+N23)</f>
        <v>29598111</v>
      </c>
    </row>
    <row r="7" spans="1:14" ht="46.5" customHeight="1">
      <c r="A7" s="1134" t="s">
        <v>556</v>
      </c>
      <c r="B7" s="1342" t="s">
        <v>557</v>
      </c>
      <c r="C7" s="1342"/>
      <c r="D7" s="1342"/>
      <c r="E7" s="1342"/>
      <c r="F7" s="1135">
        <v>11767814</v>
      </c>
      <c r="G7" s="1135">
        <v>3535182</v>
      </c>
      <c r="H7" s="1136">
        <f>H8+H12</f>
        <v>2711981.2299999995</v>
      </c>
      <c r="I7" s="1137">
        <f t="shared" si="0"/>
        <v>76.71404838562765</v>
      </c>
      <c r="J7" s="1135">
        <f>J8+J12</f>
        <v>5388588</v>
      </c>
      <c r="K7" s="1135">
        <f>K8+K12</f>
        <v>2324690</v>
      </c>
      <c r="L7" s="1135">
        <f>L8+L12</f>
        <v>0</v>
      </c>
      <c r="M7" s="1135">
        <f>M8+M12</f>
        <v>0</v>
      </c>
      <c r="N7" s="1135">
        <f>N8+N12</f>
        <v>11562064</v>
      </c>
    </row>
    <row r="8" spans="1:14" ht="12.75" customHeight="1">
      <c r="A8" s="1139" t="s">
        <v>558</v>
      </c>
      <c r="B8" s="1343" t="s">
        <v>553</v>
      </c>
      <c r="C8" s="1343"/>
      <c r="D8" s="1343"/>
      <c r="E8" s="1343"/>
      <c r="F8" s="1140">
        <f>SUM(F9:F11)</f>
        <v>612222</v>
      </c>
      <c r="G8" s="1140">
        <f>SUM(G9:G11)</f>
        <v>233944</v>
      </c>
      <c r="H8" s="1140">
        <f>SUM(H9:H11)</f>
        <v>146811.99</v>
      </c>
      <c r="I8" s="1140">
        <f t="shared" si="0"/>
        <v>62.75518500153883</v>
      </c>
      <c r="J8" s="1140">
        <f>SUM(J9:J11)</f>
        <v>317672</v>
      </c>
      <c r="K8" s="1140">
        <f>SUM(K9:K11)</f>
        <v>60606</v>
      </c>
      <c r="L8" s="1140">
        <f>SUM(L9:L11)</f>
        <v>0</v>
      </c>
      <c r="M8" s="1141"/>
      <c r="N8" s="1142">
        <f>SUM(N9:N11)</f>
        <v>612222</v>
      </c>
    </row>
    <row r="9" spans="1:14" ht="31.5" customHeight="1">
      <c r="A9" s="671" t="s">
        <v>559</v>
      </c>
      <c r="B9" s="672" t="s">
        <v>716</v>
      </c>
      <c r="C9" s="671" t="s">
        <v>561</v>
      </c>
      <c r="D9" s="671">
        <v>2014</v>
      </c>
      <c r="E9" s="671">
        <v>2015</v>
      </c>
      <c r="F9" s="673">
        <v>100000</v>
      </c>
      <c r="G9" s="673">
        <v>10000</v>
      </c>
      <c r="H9" s="673">
        <v>0</v>
      </c>
      <c r="I9" s="673">
        <f t="shared" si="0"/>
        <v>0</v>
      </c>
      <c r="J9" s="673">
        <v>90000</v>
      </c>
      <c r="K9" s="673">
        <v>0</v>
      </c>
      <c r="L9" s="673">
        <v>0</v>
      </c>
      <c r="M9" s="1004">
        <v>0</v>
      </c>
      <c r="N9" s="1006">
        <v>100000</v>
      </c>
    </row>
    <row r="10" spans="1:14" ht="25.5">
      <c r="A10" s="671" t="s">
        <v>560</v>
      </c>
      <c r="B10" s="672" t="s">
        <v>717</v>
      </c>
      <c r="C10" s="671" t="s">
        <v>398</v>
      </c>
      <c r="D10" s="671">
        <v>2014</v>
      </c>
      <c r="E10" s="671">
        <v>2016</v>
      </c>
      <c r="F10" s="673">
        <v>198618</v>
      </c>
      <c r="G10" s="673">
        <v>11340</v>
      </c>
      <c r="H10" s="673">
        <v>10702</v>
      </c>
      <c r="I10" s="673">
        <f t="shared" si="0"/>
        <v>94.37389770723104</v>
      </c>
      <c r="J10" s="673">
        <v>126672</v>
      </c>
      <c r="K10" s="673">
        <v>60606</v>
      </c>
      <c r="L10" s="673">
        <v>0</v>
      </c>
      <c r="M10" s="1004">
        <v>0</v>
      </c>
      <c r="N10" s="1006">
        <v>198618</v>
      </c>
    </row>
    <row r="11" spans="1:14" ht="52.5" customHeight="1">
      <c r="A11" s="671" t="s">
        <v>562</v>
      </c>
      <c r="B11" s="672" t="s">
        <v>575</v>
      </c>
      <c r="C11" s="671" t="s">
        <v>561</v>
      </c>
      <c r="D11" s="671">
        <v>2014</v>
      </c>
      <c r="E11" s="671">
        <v>2015</v>
      </c>
      <c r="F11" s="673">
        <v>313604</v>
      </c>
      <c r="G11" s="673">
        <v>212604</v>
      </c>
      <c r="H11" s="673">
        <v>136109.99</v>
      </c>
      <c r="I11" s="673">
        <f t="shared" si="0"/>
        <v>64.02042764952681</v>
      </c>
      <c r="J11" s="673">
        <v>101000</v>
      </c>
      <c r="K11" s="673">
        <v>0</v>
      </c>
      <c r="L11" s="673">
        <v>0</v>
      </c>
      <c r="M11" s="1004">
        <v>0</v>
      </c>
      <c r="N11" s="1006">
        <v>313604</v>
      </c>
    </row>
    <row r="12" spans="1:14" ht="12.75" customHeight="1">
      <c r="A12" s="1139" t="s">
        <v>563</v>
      </c>
      <c r="B12" s="1343" t="s">
        <v>555</v>
      </c>
      <c r="C12" s="1343">
        <f aca="true" t="shared" si="1" ref="C12:H12">SUM(C13:C19)</f>
        <v>0</v>
      </c>
      <c r="D12" s="1343">
        <f t="shared" si="1"/>
        <v>14089</v>
      </c>
      <c r="E12" s="1343">
        <f t="shared" si="1"/>
        <v>14103</v>
      </c>
      <c r="F12" s="1140">
        <f t="shared" si="1"/>
        <v>11155592</v>
      </c>
      <c r="G12" s="1140">
        <f t="shared" si="1"/>
        <v>3301238</v>
      </c>
      <c r="H12" s="1140">
        <f t="shared" si="1"/>
        <v>2565169.2399999998</v>
      </c>
      <c r="I12" s="1143">
        <f t="shared" si="0"/>
        <v>77.70325071988144</v>
      </c>
      <c r="J12" s="1140">
        <f>SUM(J13:J19)</f>
        <v>5070916</v>
      </c>
      <c r="K12" s="1140">
        <f>SUM(K13:K19)</f>
        <v>2264084</v>
      </c>
      <c r="L12" s="1140">
        <f>SUM(L13:L19)</f>
        <v>0</v>
      </c>
      <c r="M12" s="1140">
        <f>SUM(M13:M19)</f>
        <v>0</v>
      </c>
      <c r="N12" s="1142">
        <f>SUM(N13:N19)</f>
        <v>10949842</v>
      </c>
    </row>
    <row r="13" spans="1:14" ht="33" customHeight="1">
      <c r="A13" s="671" t="s">
        <v>564</v>
      </c>
      <c r="B13" s="672" t="s">
        <v>565</v>
      </c>
      <c r="C13" s="671" t="s">
        <v>561</v>
      </c>
      <c r="D13" s="671">
        <v>2012</v>
      </c>
      <c r="E13" s="671">
        <v>2014</v>
      </c>
      <c r="F13" s="673">
        <v>440912</v>
      </c>
      <c r="G13" s="673">
        <v>425162</v>
      </c>
      <c r="H13" s="673">
        <v>381979.3</v>
      </c>
      <c r="I13" s="1007">
        <f t="shared" si="0"/>
        <v>89.8432362252506</v>
      </c>
      <c r="J13" s="673">
        <v>0</v>
      </c>
      <c r="K13" s="673">
        <v>0</v>
      </c>
      <c r="L13" s="673">
        <v>0</v>
      </c>
      <c r="M13" s="1004">
        <v>0</v>
      </c>
      <c r="N13" s="1006">
        <v>425162</v>
      </c>
    </row>
    <row r="14" spans="1:14" ht="31.5" customHeight="1">
      <c r="A14" s="671" t="s">
        <v>566</v>
      </c>
      <c r="B14" s="672" t="s">
        <v>570</v>
      </c>
      <c r="C14" s="671" t="s">
        <v>561</v>
      </c>
      <c r="D14" s="671">
        <v>2013</v>
      </c>
      <c r="E14" s="671">
        <v>2015</v>
      </c>
      <c r="F14" s="673">
        <v>1873672</v>
      </c>
      <c r="G14" s="673">
        <v>1610672</v>
      </c>
      <c r="H14" s="673">
        <v>991755.24</v>
      </c>
      <c r="I14" s="1007">
        <f t="shared" si="0"/>
        <v>61.57400389402684</v>
      </c>
      <c r="J14" s="673">
        <v>175000</v>
      </c>
      <c r="K14" s="673">
        <v>0</v>
      </c>
      <c r="L14" s="673">
        <v>0</v>
      </c>
      <c r="M14" s="1004">
        <v>0</v>
      </c>
      <c r="N14" s="1006">
        <v>1785672</v>
      </c>
    </row>
    <row r="15" spans="1:14" ht="12.75">
      <c r="A15" s="671" t="s">
        <v>567</v>
      </c>
      <c r="B15" s="672" t="s">
        <v>572</v>
      </c>
      <c r="C15" s="671" t="s">
        <v>561</v>
      </c>
      <c r="D15" s="671">
        <v>2012</v>
      </c>
      <c r="E15" s="671">
        <v>2014</v>
      </c>
      <c r="F15" s="673">
        <v>145008</v>
      </c>
      <c r="G15" s="673">
        <v>130008</v>
      </c>
      <c r="H15" s="673">
        <v>128509.45</v>
      </c>
      <c r="I15" s="1007">
        <f t="shared" si="0"/>
        <v>98.84734016368223</v>
      </c>
      <c r="J15" s="673">
        <v>0</v>
      </c>
      <c r="K15" s="673">
        <v>0</v>
      </c>
      <c r="L15" s="673">
        <v>0</v>
      </c>
      <c r="M15" s="1004">
        <v>0</v>
      </c>
      <c r="N15" s="1006">
        <v>130008</v>
      </c>
    </row>
    <row r="16" spans="1:14" ht="12.75">
      <c r="A16" s="671" t="s">
        <v>569</v>
      </c>
      <c r="B16" s="672" t="s">
        <v>575</v>
      </c>
      <c r="C16" s="671" t="s">
        <v>561</v>
      </c>
      <c r="D16" s="671">
        <v>2014</v>
      </c>
      <c r="E16" s="671">
        <v>2015</v>
      </c>
      <c r="F16" s="673">
        <v>371000</v>
      </c>
      <c r="G16" s="673">
        <v>57396</v>
      </c>
      <c r="H16" s="673">
        <v>55073</v>
      </c>
      <c r="I16" s="1007">
        <f t="shared" si="0"/>
        <v>95.95267962924245</v>
      </c>
      <c r="J16" s="673"/>
      <c r="K16" s="673">
        <v>0</v>
      </c>
      <c r="L16" s="673">
        <v>0</v>
      </c>
      <c r="M16" s="1004">
        <v>0</v>
      </c>
      <c r="N16" s="1006">
        <v>371000</v>
      </c>
    </row>
    <row r="17" spans="1:14" ht="30.75" customHeight="1">
      <c r="A17" s="671" t="s">
        <v>571</v>
      </c>
      <c r="B17" s="672" t="s">
        <v>718</v>
      </c>
      <c r="C17" s="671" t="s">
        <v>561</v>
      </c>
      <c r="D17" s="671">
        <v>2012</v>
      </c>
      <c r="E17" s="671">
        <v>2014</v>
      </c>
      <c r="F17" s="673">
        <v>1010000</v>
      </c>
      <c r="G17" s="673">
        <v>970000</v>
      </c>
      <c r="H17" s="673">
        <v>935798.52</v>
      </c>
      <c r="I17" s="1007">
        <f t="shared" si="0"/>
        <v>96.47407422680413</v>
      </c>
      <c r="J17" s="673">
        <v>0</v>
      </c>
      <c r="K17" s="673">
        <v>0</v>
      </c>
      <c r="L17" s="673">
        <v>0</v>
      </c>
      <c r="M17" s="1004">
        <v>0</v>
      </c>
      <c r="N17" s="1006">
        <v>970000</v>
      </c>
    </row>
    <row r="18" spans="1:14" ht="54.75" customHeight="1">
      <c r="A18" s="671" t="s">
        <v>573</v>
      </c>
      <c r="B18" s="672" t="s">
        <v>719</v>
      </c>
      <c r="C18" s="671" t="s">
        <v>561</v>
      </c>
      <c r="D18" s="671">
        <v>2012</v>
      </c>
      <c r="E18" s="671">
        <v>2016</v>
      </c>
      <c r="F18" s="673">
        <v>7207000</v>
      </c>
      <c r="G18" s="673">
        <v>100000</v>
      </c>
      <c r="H18" s="673">
        <v>67053.73</v>
      </c>
      <c r="I18" s="1007">
        <f t="shared" si="0"/>
        <v>67.05373</v>
      </c>
      <c r="J18" s="673">
        <v>4795916</v>
      </c>
      <c r="K18" s="673">
        <v>2264084</v>
      </c>
      <c r="L18" s="673">
        <v>0</v>
      </c>
      <c r="M18" s="673">
        <v>0</v>
      </c>
      <c r="N18" s="1006">
        <v>7160000</v>
      </c>
    </row>
    <row r="19" spans="1:14" ht="61.5" customHeight="1">
      <c r="A19" s="671" t="s">
        <v>574</v>
      </c>
      <c r="B19" s="672" t="s">
        <v>720</v>
      </c>
      <c r="C19" s="671" t="s">
        <v>561</v>
      </c>
      <c r="D19" s="671">
        <v>2014</v>
      </c>
      <c r="E19" s="671">
        <v>2015</v>
      </c>
      <c r="F19" s="673">
        <v>108000</v>
      </c>
      <c r="G19" s="673">
        <v>8000</v>
      </c>
      <c r="H19" s="673">
        <v>5000</v>
      </c>
      <c r="I19" s="1007">
        <f t="shared" si="0"/>
        <v>62.5</v>
      </c>
      <c r="J19" s="673">
        <v>100000</v>
      </c>
      <c r="K19" s="673">
        <v>0</v>
      </c>
      <c r="L19" s="673">
        <v>0</v>
      </c>
      <c r="M19" s="1004">
        <v>0</v>
      </c>
      <c r="N19" s="1006">
        <v>108000</v>
      </c>
    </row>
    <row r="20" spans="1:14" ht="25.5" customHeight="1">
      <c r="A20" s="1134" t="s">
        <v>578</v>
      </c>
      <c r="B20" s="1342" t="s">
        <v>579</v>
      </c>
      <c r="C20" s="1342"/>
      <c r="D20" s="1342"/>
      <c r="E20" s="1342"/>
      <c r="F20" s="1136">
        <f>F21+F23</f>
        <v>20673001</v>
      </c>
      <c r="G20" s="1136">
        <f>G21+G23</f>
        <v>6861911</v>
      </c>
      <c r="H20" s="1136">
        <f>H21+H23</f>
        <v>794680.78</v>
      </c>
      <c r="I20" s="1136">
        <f>H20/G20*100</f>
        <v>11.58104178267541</v>
      </c>
      <c r="J20" s="1136">
        <f>J21+J23</f>
        <v>2426358</v>
      </c>
      <c r="K20" s="1136">
        <f>K21+K23</f>
        <v>3200000</v>
      </c>
      <c r="L20" s="1136">
        <f>L21+L23</f>
        <v>2160000</v>
      </c>
      <c r="M20" s="1136">
        <f>M21+M23</f>
        <v>4000000</v>
      </c>
      <c r="N20" s="1136">
        <f>N21+N23</f>
        <v>18754519</v>
      </c>
    </row>
    <row r="21" spans="1:14" ht="12.75" customHeight="1">
      <c r="A21" s="669" t="s">
        <v>580</v>
      </c>
      <c r="B21" s="1340" t="s">
        <v>553</v>
      </c>
      <c r="C21" s="1340"/>
      <c r="D21" s="1340"/>
      <c r="E21" s="1340"/>
      <c r="F21" s="670">
        <f>F22</f>
        <v>106250</v>
      </c>
      <c r="G21" s="670">
        <f>G22</f>
        <v>31327</v>
      </c>
      <c r="H21" s="670">
        <f>H22</f>
        <v>31327</v>
      </c>
      <c r="I21" s="670">
        <f>H21/G21*100</f>
        <v>100</v>
      </c>
      <c r="J21" s="670">
        <f>J22</f>
        <v>23274</v>
      </c>
      <c r="K21" s="670">
        <f>K22</f>
        <v>0</v>
      </c>
      <c r="L21" s="670">
        <f>L22</f>
        <v>0</v>
      </c>
      <c r="M21" s="1004">
        <v>0</v>
      </c>
      <c r="N21" s="1006">
        <v>106250</v>
      </c>
    </row>
    <row r="22" spans="1:14" ht="12.75">
      <c r="A22" s="671" t="s">
        <v>581</v>
      </c>
      <c r="B22" s="672" t="s">
        <v>582</v>
      </c>
      <c r="C22" s="671" t="s">
        <v>561</v>
      </c>
      <c r="D22" s="671">
        <v>2011</v>
      </c>
      <c r="E22" s="671">
        <v>2015</v>
      </c>
      <c r="F22" s="673">
        <v>106250</v>
      </c>
      <c r="G22" s="673">
        <v>31327</v>
      </c>
      <c r="H22" s="673">
        <v>31327</v>
      </c>
      <c r="I22" s="673">
        <f>H22/G22*100</f>
        <v>100</v>
      </c>
      <c r="J22" s="673">
        <v>23274</v>
      </c>
      <c r="K22" s="673">
        <v>0</v>
      </c>
      <c r="L22" s="673">
        <v>0</v>
      </c>
      <c r="M22" s="1004">
        <v>0</v>
      </c>
      <c r="N22" s="1006">
        <v>106250</v>
      </c>
    </row>
    <row r="23" spans="1:14" ht="12.75" customHeight="1">
      <c r="A23" s="669" t="s">
        <v>583</v>
      </c>
      <c r="B23" s="1340" t="s">
        <v>555</v>
      </c>
      <c r="C23" s="1340"/>
      <c r="D23" s="1340"/>
      <c r="E23" s="1340"/>
      <c r="F23" s="670">
        <f>SUM(F24:F39)</f>
        <v>20566751</v>
      </c>
      <c r="G23" s="670">
        <f>SUM(G25:G39)</f>
        <v>6830584</v>
      </c>
      <c r="H23" s="670">
        <f>SUM(H24:H35)</f>
        <v>763353.78</v>
      </c>
      <c r="I23" s="670">
        <f>H23/G23*100</f>
        <v>11.175527304839527</v>
      </c>
      <c r="J23" s="670">
        <f>SUM(J24:J39)</f>
        <v>2403084</v>
      </c>
      <c r="K23" s="670">
        <f>SUM(K24:K39)</f>
        <v>3200000</v>
      </c>
      <c r="L23" s="670">
        <f>SUM(L24:L39)</f>
        <v>2160000</v>
      </c>
      <c r="M23" s="670">
        <f>SUM(M24:M35)</f>
        <v>4000000</v>
      </c>
      <c r="N23" s="1005">
        <f>SUM(N24:N39)</f>
        <v>18648269</v>
      </c>
    </row>
    <row r="24" spans="1:14" ht="36.75" customHeight="1">
      <c r="A24" s="671" t="s">
        <v>584</v>
      </c>
      <c r="B24" s="672" t="s">
        <v>585</v>
      </c>
      <c r="C24" s="671" t="s">
        <v>561</v>
      </c>
      <c r="D24" s="671">
        <v>2016</v>
      </c>
      <c r="E24" s="671">
        <v>2017</v>
      </c>
      <c r="F24" s="673">
        <v>600000</v>
      </c>
      <c r="G24" s="673">
        <v>0</v>
      </c>
      <c r="H24" s="673">
        <v>0</v>
      </c>
      <c r="I24" s="673">
        <v>0</v>
      </c>
      <c r="J24" s="673">
        <v>0</v>
      </c>
      <c r="K24" s="673">
        <v>300000</v>
      </c>
      <c r="L24" s="673">
        <v>300000</v>
      </c>
      <c r="M24" s="1004">
        <v>0</v>
      </c>
      <c r="N24" s="1006">
        <v>600000</v>
      </c>
    </row>
    <row r="25" spans="1:14" ht="36.75" customHeight="1">
      <c r="A25" s="671" t="s">
        <v>586</v>
      </c>
      <c r="B25" s="672" t="s">
        <v>587</v>
      </c>
      <c r="C25" s="671" t="s">
        <v>561</v>
      </c>
      <c r="D25" s="671">
        <v>2013</v>
      </c>
      <c r="E25" s="671">
        <v>2015</v>
      </c>
      <c r="F25" s="673">
        <v>5000000</v>
      </c>
      <c r="G25" s="673">
        <v>4100000</v>
      </c>
      <c r="H25" s="673">
        <v>400000</v>
      </c>
      <c r="I25" s="673">
        <f>H25/G25*100</f>
        <v>9.75609756097561</v>
      </c>
      <c r="J25" s="673">
        <v>500000</v>
      </c>
      <c r="K25" s="673">
        <v>0</v>
      </c>
      <c r="L25" s="673">
        <v>0</v>
      </c>
      <c r="M25" s="1004">
        <v>0</v>
      </c>
      <c r="N25" s="1006">
        <v>4600000</v>
      </c>
    </row>
    <row r="26" spans="1:14" ht="12.75">
      <c r="A26" s="671" t="s">
        <v>588</v>
      </c>
      <c r="B26" s="672" t="s">
        <v>589</v>
      </c>
      <c r="C26" s="671" t="s">
        <v>561</v>
      </c>
      <c r="D26" s="671">
        <v>2017</v>
      </c>
      <c r="E26" s="671">
        <v>2018</v>
      </c>
      <c r="F26" s="673">
        <v>5000000</v>
      </c>
      <c r="G26" s="673">
        <v>0</v>
      </c>
      <c r="H26" s="673">
        <v>0</v>
      </c>
      <c r="I26" s="673">
        <v>0</v>
      </c>
      <c r="J26" s="673">
        <v>0</v>
      </c>
      <c r="K26" s="673">
        <v>0</v>
      </c>
      <c r="L26" s="673">
        <v>1000000</v>
      </c>
      <c r="M26" s="1004">
        <v>4000000</v>
      </c>
      <c r="N26" s="1006">
        <v>5000000</v>
      </c>
    </row>
    <row r="27" spans="1:14" ht="12.75">
      <c r="A27" s="671" t="s">
        <v>590</v>
      </c>
      <c r="B27" s="672" t="s">
        <v>726</v>
      </c>
      <c r="C27" s="671" t="s">
        <v>561</v>
      </c>
      <c r="D27" s="671">
        <v>2014</v>
      </c>
      <c r="E27" s="671">
        <v>2015</v>
      </c>
      <c r="F27" s="673">
        <v>210000</v>
      </c>
      <c r="G27" s="673">
        <v>10000</v>
      </c>
      <c r="H27" s="673"/>
      <c r="I27" s="673"/>
      <c r="J27" s="673">
        <v>200000</v>
      </c>
      <c r="K27" s="673">
        <v>0</v>
      </c>
      <c r="L27" s="673">
        <v>0</v>
      </c>
      <c r="M27" s="1004">
        <v>0</v>
      </c>
      <c r="N27" s="1006">
        <v>210000</v>
      </c>
    </row>
    <row r="28" spans="1:14" ht="12.75">
      <c r="A28" s="671" t="s">
        <v>735</v>
      </c>
      <c r="B28" s="672" t="s">
        <v>727</v>
      </c>
      <c r="C28" s="671" t="s">
        <v>561</v>
      </c>
      <c r="D28" s="671">
        <v>2014</v>
      </c>
      <c r="E28" s="671">
        <v>2015</v>
      </c>
      <c r="F28" s="673">
        <v>108000</v>
      </c>
      <c r="G28" s="673">
        <v>8000</v>
      </c>
      <c r="H28" s="673"/>
      <c r="I28" s="673"/>
      <c r="J28" s="673">
        <v>100000</v>
      </c>
      <c r="K28" s="673">
        <v>0</v>
      </c>
      <c r="L28" s="673">
        <v>0</v>
      </c>
      <c r="M28" s="1004">
        <v>0</v>
      </c>
      <c r="N28" s="1006">
        <v>108000</v>
      </c>
    </row>
    <row r="29" spans="1:14" ht="12.75">
      <c r="A29" s="671" t="s">
        <v>591</v>
      </c>
      <c r="B29" s="672" t="s">
        <v>722</v>
      </c>
      <c r="C29" s="671" t="s">
        <v>561</v>
      </c>
      <c r="D29" s="671">
        <v>2012</v>
      </c>
      <c r="E29" s="671">
        <v>2016</v>
      </c>
      <c r="F29" s="673">
        <v>519350</v>
      </c>
      <c r="G29" s="673">
        <v>0</v>
      </c>
      <c r="H29" s="673">
        <v>0</v>
      </c>
      <c r="I29" s="673">
        <v>0</v>
      </c>
      <c r="J29" s="673">
        <v>0</v>
      </c>
      <c r="K29" s="673">
        <v>500000</v>
      </c>
      <c r="L29" s="673">
        <v>0</v>
      </c>
      <c r="M29" s="1004">
        <v>0</v>
      </c>
      <c r="N29" s="1006">
        <v>500000</v>
      </c>
    </row>
    <row r="30" spans="1:14" ht="12.75">
      <c r="A30" s="671" t="s">
        <v>593</v>
      </c>
      <c r="B30" s="672" t="s">
        <v>582</v>
      </c>
      <c r="C30" s="671" t="s">
        <v>561</v>
      </c>
      <c r="D30" s="671">
        <v>2011</v>
      </c>
      <c r="E30" s="671">
        <v>2015</v>
      </c>
      <c r="F30" s="673">
        <v>1885551</v>
      </c>
      <c r="G30" s="673">
        <v>363084</v>
      </c>
      <c r="H30" s="673">
        <v>363353.78</v>
      </c>
      <c r="I30" s="673">
        <f>H30/G30*100</f>
        <v>100.0743023652929</v>
      </c>
      <c r="J30" s="673">
        <v>363084</v>
      </c>
      <c r="K30" s="673">
        <v>0</v>
      </c>
      <c r="L30" s="673">
        <v>0</v>
      </c>
      <c r="M30" s="1004"/>
      <c r="N30" s="1006">
        <v>780769</v>
      </c>
    </row>
    <row r="31" spans="1:14" ht="12.75">
      <c r="A31" s="671" t="s">
        <v>594</v>
      </c>
      <c r="B31" s="672" t="s">
        <v>658</v>
      </c>
      <c r="C31" s="671" t="s">
        <v>561</v>
      </c>
      <c r="D31" s="671">
        <v>2012</v>
      </c>
      <c r="E31" s="671">
        <v>2016</v>
      </c>
      <c r="F31" s="673">
        <v>519350</v>
      </c>
      <c r="G31" s="673">
        <v>0</v>
      </c>
      <c r="H31" s="673">
        <v>0</v>
      </c>
      <c r="I31" s="673">
        <v>0</v>
      </c>
      <c r="J31" s="673">
        <v>0</v>
      </c>
      <c r="K31" s="673">
        <v>500000</v>
      </c>
      <c r="L31" s="673">
        <v>0</v>
      </c>
      <c r="M31" s="1004">
        <v>0</v>
      </c>
      <c r="N31" s="1006">
        <v>500000</v>
      </c>
    </row>
    <row r="32" spans="1:14" ht="12.75">
      <c r="A32" s="671" t="s">
        <v>596</v>
      </c>
      <c r="B32" s="672" t="s">
        <v>723</v>
      </c>
      <c r="C32" s="671" t="s">
        <v>561</v>
      </c>
      <c r="D32" s="671">
        <v>2014</v>
      </c>
      <c r="E32" s="671">
        <v>2015</v>
      </c>
      <c r="F32" s="673">
        <v>820000</v>
      </c>
      <c r="G32" s="673">
        <v>20000</v>
      </c>
      <c r="H32" s="673"/>
      <c r="I32" s="673"/>
      <c r="J32" s="673">
        <v>800000</v>
      </c>
      <c r="K32" s="673">
        <v>0</v>
      </c>
      <c r="L32" s="673">
        <v>0</v>
      </c>
      <c r="M32" s="1004">
        <v>0</v>
      </c>
      <c r="N32" s="1006">
        <v>820000</v>
      </c>
    </row>
    <row r="33" spans="1:14" ht="39.75" customHeight="1">
      <c r="A33" s="671" t="s">
        <v>734</v>
      </c>
      <c r="B33" s="672" t="s">
        <v>592</v>
      </c>
      <c r="C33" s="671" t="s">
        <v>561</v>
      </c>
      <c r="D33" s="671">
        <v>2012</v>
      </c>
      <c r="E33" s="671">
        <v>2017</v>
      </c>
      <c r="F33" s="673">
        <v>300000</v>
      </c>
      <c r="G33" s="673">
        <v>0</v>
      </c>
      <c r="H33" s="673">
        <v>0</v>
      </c>
      <c r="I33" s="673">
        <v>0</v>
      </c>
      <c r="J33" s="673">
        <v>0</v>
      </c>
      <c r="K33" s="673">
        <v>0</v>
      </c>
      <c r="L33" s="673">
        <v>200000</v>
      </c>
      <c r="M33" s="1004">
        <v>0</v>
      </c>
      <c r="N33" s="1006">
        <v>200000</v>
      </c>
    </row>
    <row r="34" spans="1:14" ht="34.5" customHeight="1">
      <c r="A34" s="671" t="s">
        <v>736</v>
      </c>
      <c r="B34" s="672" t="s">
        <v>595</v>
      </c>
      <c r="C34" s="671" t="s">
        <v>561</v>
      </c>
      <c r="D34" s="671">
        <v>2011</v>
      </c>
      <c r="E34" s="671">
        <v>2016</v>
      </c>
      <c r="F34" s="673">
        <v>1230000</v>
      </c>
      <c r="G34" s="673">
        <v>0</v>
      </c>
      <c r="H34" s="673">
        <v>0</v>
      </c>
      <c r="I34" s="673">
        <v>0</v>
      </c>
      <c r="J34" s="673">
        <v>0</v>
      </c>
      <c r="K34" s="673">
        <v>1000000</v>
      </c>
      <c r="L34" s="673">
        <v>0</v>
      </c>
      <c r="M34" s="1004">
        <v>0</v>
      </c>
      <c r="N34" s="1004">
        <v>1000000</v>
      </c>
    </row>
    <row r="35" spans="1:14" ht="21.75" customHeight="1">
      <c r="A35" s="671" t="s">
        <v>737</v>
      </c>
      <c r="B35" s="672" t="s">
        <v>597</v>
      </c>
      <c r="C35" s="671" t="s">
        <v>561</v>
      </c>
      <c r="D35" s="671">
        <v>2015</v>
      </c>
      <c r="E35" s="671">
        <v>2017</v>
      </c>
      <c r="F35" s="673">
        <v>840000</v>
      </c>
      <c r="G35" s="673">
        <v>0</v>
      </c>
      <c r="H35" s="673">
        <v>0</v>
      </c>
      <c r="I35" s="673">
        <v>0</v>
      </c>
      <c r="J35" s="673">
        <v>40000</v>
      </c>
      <c r="K35" s="673">
        <v>400000</v>
      </c>
      <c r="L35" s="673">
        <v>400000</v>
      </c>
      <c r="M35" s="1004">
        <v>0</v>
      </c>
      <c r="N35" s="1004">
        <v>840000</v>
      </c>
    </row>
    <row r="36" spans="1:14" ht="12.75">
      <c r="A36" s="976" t="s">
        <v>740</v>
      </c>
      <c r="B36" s="976" t="s">
        <v>724</v>
      </c>
      <c r="C36" s="977" t="s">
        <v>561</v>
      </c>
      <c r="D36" s="977">
        <v>2011</v>
      </c>
      <c r="E36" s="977">
        <v>2014</v>
      </c>
      <c r="F36" s="1008">
        <v>2355000</v>
      </c>
      <c r="G36" s="1008">
        <v>2310000</v>
      </c>
      <c r="H36" s="1008"/>
      <c r="I36" s="1008"/>
      <c r="J36" s="1008">
        <v>0</v>
      </c>
      <c r="K36" s="1008">
        <v>0</v>
      </c>
      <c r="L36" s="1008">
        <v>0</v>
      </c>
      <c r="M36" s="1004">
        <v>0</v>
      </c>
      <c r="N36" s="1004">
        <v>2310000</v>
      </c>
    </row>
    <row r="37" spans="1:14" ht="12.75">
      <c r="A37" s="976" t="s">
        <v>738</v>
      </c>
      <c r="B37" s="976" t="s">
        <v>576</v>
      </c>
      <c r="C37" s="977" t="s">
        <v>561</v>
      </c>
      <c r="D37" s="977">
        <v>2016</v>
      </c>
      <c r="E37" s="977">
        <v>2017</v>
      </c>
      <c r="F37" s="1008">
        <v>360000</v>
      </c>
      <c r="G37" s="1008">
        <v>0</v>
      </c>
      <c r="H37" s="1008">
        <v>0</v>
      </c>
      <c r="I37" s="1008">
        <v>0</v>
      </c>
      <c r="J37" s="1008">
        <v>0</v>
      </c>
      <c r="K37" s="1008">
        <v>300000</v>
      </c>
      <c r="L37" s="1008">
        <v>60000</v>
      </c>
      <c r="M37" s="1004">
        <v>0</v>
      </c>
      <c r="N37" s="1004">
        <v>360000</v>
      </c>
    </row>
    <row r="38" spans="1:14" ht="12.75">
      <c r="A38" s="976" t="s">
        <v>739</v>
      </c>
      <c r="B38" s="976" t="s">
        <v>577</v>
      </c>
      <c r="C38" s="977" t="s">
        <v>561</v>
      </c>
      <c r="D38" s="977">
        <v>2016</v>
      </c>
      <c r="E38" s="977">
        <v>2017</v>
      </c>
      <c r="F38" s="1008">
        <v>400000</v>
      </c>
      <c r="G38" s="1008">
        <v>0</v>
      </c>
      <c r="H38" s="1008">
        <v>0</v>
      </c>
      <c r="I38" s="1008">
        <v>0</v>
      </c>
      <c r="J38" s="1008">
        <v>0</v>
      </c>
      <c r="K38" s="1008">
        <v>200000</v>
      </c>
      <c r="L38" s="1008">
        <v>200000</v>
      </c>
      <c r="M38" s="1004">
        <v>0</v>
      </c>
      <c r="N38" s="1004">
        <v>400000</v>
      </c>
    </row>
    <row r="39" spans="1:14" ht="12.75">
      <c r="A39" s="976" t="s">
        <v>741</v>
      </c>
      <c r="B39" s="976" t="s">
        <v>725</v>
      </c>
      <c r="C39" s="977" t="s">
        <v>561</v>
      </c>
      <c r="D39" s="977">
        <v>2014</v>
      </c>
      <c r="E39" s="977">
        <v>2015</v>
      </c>
      <c r="F39" s="1008">
        <v>419500</v>
      </c>
      <c r="G39" s="1008">
        <v>19500</v>
      </c>
      <c r="H39" s="1008"/>
      <c r="I39" s="1008"/>
      <c r="J39" s="1008">
        <v>400000</v>
      </c>
      <c r="K39" s="1008">
        <v>0</v>
      </c>
      <c r="L39" s="1008">
        <v>0</v>
      </c>
      <c r="M39" s="1004">
        <v>0</v>
      </c>
      <c r="N39" s="1004">
        <v>419500</v>
      </c>
    </row>
  </sheetData>
  <sheetProtection selectLockedCells="1" selectUnlockedCells="1"/>
  <mergeCells count="21">
    <mergeCell ref="B8:E8"/>
    <mergeCell ref="J2:J3"/>
    <mergeCell ref="B23:E23"/>
    <mergeCell ref="B4:E4"/>
    <mergeCell ref="B5:E5"/>
    <mergeCell ref="B6:E6"/>
    <mergeCell ref="B7:E7"/>
    <mergeCell ref="F2:F3"/>
    <mergeCell ref="B12:E12"/>
    <mergeCell ref="B20:E20"/>
    <mergeCell ref="B21:E21"/>
    <mergeCell ref="N2:N3"/>
    <mergeCell ref="A1:M1"/>
    <mergeCell ref="A2:A3"/>
    <mergeCell ref="B2:B3"/>
    <mergeCell ref="C2:C3"/>
    <mergeCell ref="D2:E2"/>
    <mergeCell ref="G2:I2"/>
    <mergeCell ref="L2:L3"/>
    <mergeCell ref="M2:M3"/>
    <mergeCell ref="K2:K3"/>
  </mergeCells>
  <printOptions/>
  <pageMargins left="0.5902777777777778" right="0.5902777777777778" top="0.8277777777777777" bottom="0.8555555555555556" header="0.5902777777777778" footer="0.5902777777777778"/>
  <pageSetup horizontalDpi="300" verticalDpi="300" orientation="landscape" paperSize="9" scale="71" r:id="rId1"/>
  <headerFooter alignWithMargins="0">
    <oddHeader>&amp;R&amp;"Times New Roman,Normalny"Załącznik Nr 25 do sprawozdania  Burmistrza Barlinka z wykonania budżetu Gminy Barlinek za 2014 rok</oddHeader>
    <oddFooter>&amp;C&amp;"Times New Roman,Normalny"&amp;12Strona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A1" sqref="A1:H2"/>
    </sheetView>
  </sheetViews>
  <sheetFormatPr defaultColWidth="9.00390625" defaultRowHeight="12.75"/>
  <cols>
    <col min="1" max="1" width="5.25390625" style="0" customWidth="1"/>
    <col min="2" max="2" width="51.25390625" style="0" customWidth="1"/>
    <col min="3" max="4" width="15.75390625" style="0" customWidth="1"/>
    <col min="5" max="5" width="7.00390625" style="0" customWidth="1"/>
    <col min="6" max="7" width="15.75390625" style="0" customWidth="1"/>
    <col min="8" max="8" width="7.00390625" style="0" customWidth="1"/>
  </cols>
  <sheetData>
    <row r="1" spans="1:8" ht="14.25" customHeight="1">
      <c r="A1" s="1345" t="s">
        <v>712</v>
      </c>
      <c r="B1" s="1345"/>
      <c r="C1" s="1345"/>
      <c r="D1" s="1345"/>
      <c r="E1" s="1345"/>
      <c r="F1" s="1345"/>
      <c r="G1" s="1345"/>
      <c r="H1" s="1345"/>
    </row>
    <row r="2" spans="1:8" ht="56.25" customHeight="1">
      <c r="A2" s="1346"/>
      <c r="B2" s="1346"/>
      <c r="C2" s="1346"/>
      <c r="D2" s="1346"/>
      <c r="E2" s="1346"/>
      <c r="F2" s="1346"/>
      <c r="G2" s="1346"/>
      <c r="H2" s="1346"/>
    </row>
    <row r="3" spans="1:8" ht="12.75">
      <c r="A3" s="1347" t="s">
        <v>6</v>
      </c>
      <c r="B3" s="1347" t="s">
        <v>214</v>
      </c>
      <c r="C3" s="1348" t="s">
        <v>694</v>
      </c>
      <c r="D3" s="1348"/>
      <c r="E3" s="1349" t="s">
        <v>488</v>
      </c>
      <c r="F3" s="1350" t="s">
        <v>695</v>
      </c>
      <c r="G3" s="1350"/>
      <c r="H3" s="1349" t="s">
        <v>488</v>
      </c>
    </row>
    <row r="4" spans="1:8" ht="12.75">
      <c r="A4" s="1347"/>
      <c r="B4" s="1347"/>
      <c r="C4" s="1144" t="s">
        <v>215</v>
      </c>
      <c r="D4" s="1145" t="s">
        <v>388</v>
      </c>
      <c r="E4" s="1349"/>
      <c r="F4" s="1144" t="s">
        <v>215</v>
      </c>
      <c r="G4" s="1145" t="s">
        <v>388</v>
      </c>
      <c r="H4" s="1349"/>
    </row>
    <row r="5" spans="1:8" ht="12.75">
      <c r="A5" s="861">
        <v>1</v>
      </c>
      <c r="B5" s="861">
        <v>2</v>
      </c>
      <c r="C5" s="861">
        <v>3</v>
      </c>
      <c r="D5" s="861">
        <v>4</v>
      </c>
      <c r="E5" s="861">
        <v>5</v>
      </c>
      <c r="F5" s="861">
        <v>6</v>
      </c>
      <c r="G5" s="861">
        <v>7</v>
      </c>
      <c r="H5" s="861">
        <v>8</v>
      </c>
    </row>
    <row r="6" spans="1:8" ht="12.75">
      <c r="A6" s="862" t="s">
        <v>13</v>
      </c>
      <c r="B6" s="858" t="s">
        <v>14</v>
      </c>
      <c r="C6" s="859">
        <v>549399.93</v>
      </c>
      <c r="D6" s="859">
        <v>551115.03</v>
      </c>
      <c r="E6" s="860">
        <f aca="true" t="shared" si="0" ref="E6:E14">D6/C6*100</f>
        <v>100.31217696005166</v>
      </c>
      <c r="F6" s="859">
        <v>574564.93</v>
      </c>
      <c r="G6" s="859">
        <v>573026.54</v>
      </c>
      <c r="H6" s="860">
        <f aca="true" t="shared" si="1" ref="H6:H13">G6/F6*100</f>
        <v>99.73225132275303</v>
      </c>
    </row>
    <row r="7" spans="1:8" ht="12.75">
      <c r="A7" s="862" t="s">
        <v>20</v>
      </c>
      <c r="B7" s="858" t="s">
        <v>696</v>
      </c>
      <c r="C7" s="859">
        <v>13100</v>
      </c>
      <c r="D7" s="859">
        <v>29105.7</v>
      </c>
      <c r="E7" s="860">
        <f t="shared" si="0"/>
        <v>222.18091603053435</v>
      </c>
      <c r="F7" s="859">
        <v>91140</v>
      </c>
      <c r="G7" s="859">
        <v>77199.86</v>
      </c>
      <c r="H7" s="860">
        <f t="shared" si="1"/>
        <v>84.70469607197718</v>
      </c>
    </row>
    <row r="8" spans="1:8" ht="12.75">
      <c r="A8" s="862" t="s">
        <v>697</v>
      </c>
      <c r="B8" s="858" t="s">
        <v>638</v>
      </c>
      <c r="C8" s="859">
        <v>1589756</v>
      </c>
      <c r="D8" s="859">
        <v>1593195.94</v>
      </c>
      <c r="E8" s="860">
        <f t="shared" si="0"/>
        <v>100.21638163340789</v>
      </c>
      <c r="F8" s="859">
        <v>4007426</v>
      </c>
      <c r="G8" s="859">
        <v>3955451.39</v>
      </c>
      <c r="H8" s="860">
        <f t="shared" si="1"/>
        <v>98.70304255150315</v>
      </c>
    </row>
    <row r="9" spans="1:8" ht="12.75">
      <c r="A9" s="862" t="s">
        <v>698</v>
      </c>
      <c r="B9" s="858" t="s">
        <v>699</v>
      </c>
      <c r="C9" s="859">
        <v>5418592</v>
      </c>
      <c r="D9" s="859">
        <v>4873493.48</v>
      </c>
      <c r="E9" s="860">
        <f t="shared" si="0"/>
        <v>89.94021841836404</v>
      </c>
      <c r="F9" s="859">
        <v>8790613</v>
      </c>
      <c r="G9" s="859">
        <v>8728145.51</v>
      </c>
      <c r="H9" s="860">
        <f t="shared" si="1"/>
        <v>99.28938414192503</v>
      </c>
    </row>
    <row r="10" spans="1:8" ht="12.75">
      <c r="A10" s="862" t="s">
        <v>700</v>
      </c>
      <c r="B10" s="858" t="s">
        <v>218</v>
      </c>
      <c r="C10" s="859">
        <v>166523</v>
      </c>
      <c r="D10" s="859">
        <v>194939.25</v>
      </c>
      <c r="E10" s="860">
        <f t="shared" si="0"/>
        <v>117.06445956414429</v>
      </c>
      <c r="F10" s="859">
        <v>535800</v>
      </c>
      <c r="G10" s="859">
        <v>448195.92</v>
      </c>
      <c r="H10" s="860">
        <f t="shared" si="1"/>
        <v>83.64985442329227</v>
      </c>
    </row>
    <row r="11" spans="1:8" ht="12.75">
      <c r="A11" s="862" t="s">
        <v>701</v>
      </c>
      <c r="B11" s="858" t="s">
        <v>384</v>
      </c>
      <c r="C11" s="859">
        <v>267438</v>
      </c>
      <c r="D11" s="859">
        <v>286978.83</v>
      </c>
      <c r="E11" s="860">
        <f t="shared" si="0"/>
        <v>107.30667668768088</v>
      </c>
      <c r="F11" s="859">
        <v>5304050</v>
      </c>
      <c r="G11" s="859">
        <v>5060779.03</v>
      </c>
      <c r="H11" s="860">
        <f t="shared" si="1"/>
        <v>95.41348648674128</v>
      </c>
    </row>
    <row r="12" spans="1:8" ht="24">
      <c r="A12" s="862" t="s">
        <v>64</v>
      </c>
      <c r="B12" s="858" t="s">
        <v>702</v>
      </c>
      <c r="C12" s="859">
        <v>179815</v>
      </c>
      <c r="D12" s="859">
        <v>176999.63</v>
      </c>
      <c r="E12" s="860">
        <f t="shared" si="0"/>
        <v>98.43429636014793</v>
      </c>
      <c r="F12" s="859">
        <v>179815</v>
      </c>
      <c r="G12" s="859">
        <v>176999.63</v>
      </c>
      <c r="H12" s="860">
        <f t="shared" si="1"/>
        <v>98.43429636014793</v>
      </c>
    </row>
    <row r="13" spans="1:8" ht="12.75">
      <c r="A13" s="862" t="s">
        <v>68</v>
      </c>
      <c r="B13" s="858" t="s">
        <v>69</v>
      </c>
      <c r="C13" s="859">
        <v>1041900</v>
      </c>
      <c r="D13" s="859">
        <v>1052722.84</v>
      </c>
      <c r="E13" s="860">
        <f t="shared" si="0"/>
        <v>101.03875995776947</v>
      </c>
      <c r="F13" s="859">
        <v>369889</v>
      </c>
      <c r="G13" s="859">
        <v>359395.39</v>
      </c>
      <c r="H13" s="860">
        <f t="shared" si="1"/>
        <v>97.16303810061937</v>
      </c>
    </row>
    <row r="14" spans="1:8" ht="36">
      <c r="A14" s="862" t="s">
        <v>703</v>
      </c>
      <c r="B14" s="858" t="s">
        <v>704</v>
      </c>
      <c r="C14" s="859">
        <v>27088806</v>
      </c>
      <c r="D14" s="859">
        <v>28297302.9</v>
      </c>
      <c r="E14" s="860">
        <f t="shared" si="0"/>
        <v>104.46124092734097</v>
      </c>
      <c r="F14" s="859">
        <v>0</v>
      </c>
      <c r="G14" s="859">
        <v>0</v>
      </c>
      <c r="H14" s="860">
        <v>0</v>
      </c>
    </row>
    <row r="15" spans="1:8" ht="12.75">
      <c r="A15" s="862" t="s">
        <v>705</v>
      </c>
      <c r="B15" s="858" t="s">
        <v>706</v>
      </c>
      <c r="C15" s="859">
        <v>0</v>
      </c>
      <c r="D15" s="859">
        <v>0</v>
      </c>
      <c r="E15" s="860">
        <v>0</v>
      </c>
      <c r="F15" s="859">
        <v>1310063</v>
      </c>
      <c r="G15" s="859">
        <v>834909.83</v>
      </c>
      <c r="H15" s="860">
        <f aca="true" t="shared" si="2" ref="H15:H25">G15/F15*100</f>
        <v>63.73050990677547</v>
      </c>
    </row>
    <row r="16" spans="1:8" ht="12.75">
      <c r="A16" s="862" t="s">
        <v>707</v>
      </c>
      <c r="B16" s="858" t="s">
        <v>708</v>
      </c>
      <c r="C16" s="859">
        <v>14785496</v>
      </c>
      <c r="D16" s="859">
        <v>14819227.89</v>
      </c>
      <c r="E16" s="860">
        <f>D16/C16*100</f>
        <v>100.22814175459519</v>
      </c>
      <c r="F16" s="859">
        <v>953378</v>
      </c>
      <c r="G16" s="859">
        <v>629038.74</v>
      </c>
      <c r="H16" s="860">
        <f t="shared" si="2"/>
        <v>65.97999324507174</v>
      </c>
    </row>
    <row r="17" spans="1:8" ht="12.75">
      <c r="A17" s="862" t="s">
        <v>139</v>
      </c>
      <c r="B17" s="858" t="s">
        <v>220</v>
      </c>
      <c r="C17" s="859">
        <v>1911413.64</v>
      </c>
      <c r="D17" s="859">
        <v>1931910.73</v>
      </c>
      <c r="E17" s="860">
        <f>D17/C17*100</f>
        <v>101.07235239777823</v>
      </c>
      <c r="F17" s="859">
        <v>21802449.64</v>
      </c>
      <c r="G17" s="859">
        <v>21522641.36</v>
      </c>
      <c r="H17" s="860">
        <f t="shared" si="2"/>
        <v>98.71661999169741</v>
      </c>
    </row>
    <row r="18" spans="1:8" ht="12.75">
      <c r="A18" s="862" t="s">
        <v>156</v>
      </c>
      <c r="B18" s="858" t="s">
        <v>157</v>
      </c>
      <c r="C18" s="859">
        <f>'[1]zał 1'!F147</f>
        <v>0</v>
      </c>
      <c r="D18" s="859">
        <v>7.44</v>
      </c>
      <c r="E18" s="860">
        <v>0</v>
      </c>
      <c r="F18" s="859">
        <v>405750</v>
      </c>
      <c r="G18" s="859">
        <v>340829.07</v>
      </c>
      <c r="H18" s="860">
        <f t="shared" si="2"/>
        <v>83.9997707948244</v>
      </c>
    </row>
    <row r="19" spans="1:8" ht="12.75">
      <c r="A19" s="862" t="s">
        <v>709</v>
      </c>
      <c r="B19" s="858" t="s">
        <v>221</v>
      </c>
      <c r="C19" s="859">
        <v>8558791.24</v>
      </c>
      <c r="D19" s="859">
        <v>8409919.06</v>
      </c>
      <c r="E19" s="860">
        <f aca="true" t="shared" si="3" ref="E19:E25">D19/C19*100</f>
        <v>98.26059339659744</v>
      </c>
      <c r="F19" s="859">
        <v>11444852.24</v>
      </c>
      <c r="G19" s="859">
        <v>11253398.05</v>
      </c>
      <c r="H19" s="860">
        <f t="shared" si="2"/>
        <v>98.32715891839247</v>
      </c>
    </row>
    <row r="20" spans="1:8" ht="19.5" customHeight="1">
      <c r="A20" s="862" t="s">
        <v>177</v>
      </c>
      <c r="B20" s="858" t="s">
        <v>616</v>
      </c>
      <c r="C20" s="859">
        <v>208180</v>
      </c>
      <c r="D20" s="859">
        <v>207623.58</v>
      </c>
      <c r="E20" s="860">
        <f t="shared" si="3"/>
        <v>99.7327216831588</v>
      </c>
      <c r="F20" s="859">
        <v>318180</v>
      </c>
      <c r="G20" s="859">
        <v>317022.53</v>
      </c>
      <c r="H20" s="860">
        <f t="shared" si="2"/>
        <v>99.63622163555222</v>
      </c>
    </row>
    <row r="21" spans="1:8" ht="12.75">
      <c r="A21" s="862" t="s">
        <v>180</v>
      </c>
      <c r="B21" s="858" t="s">
        <v>181</v>
      </c>
      <c r="C21" s="859">
        <v>223748</v>
      </c>
      <c r="D21" s="859">
        <v>166951.74</v>
      </c>
      <c r="E21" s="860">
        <f t="shared" si="3"/>
        <v>74.61596975168493</v>
      </c>
      <c r="F21" s="859">
        <v>273748</v>
      </c>
      <c r="G21" s="859">
        <v>200997.07</v>
      </c>
      <c r="H21" s="860">
        <f t="shared" si="2"/>
        <v>73.42412364656545</v>
      </c>
    </row>
    <row r="22" spans="1:8" ht="19.5" customHeight="1">
      <c r="A22" s="862" t="s">
        <v>226</v>
      </c>
      <c r="B22" s="858" t="s">
        <v>227</v>
      </c>
      <c r="C22" s="859">
        <v>612025</v>
      </c>
      <c r="D22" s="859">
        <v>403059.08</v>
      </c>
      <c r="E22" s="860">
        <f t="shared" si="3"/>
        <v>65.8566365753033</v>
      </c>
      <c r="F22" s="859">
        <v>6299723</v>
      </c>
      <c r="G22" s="859">
        <v>5634317.07</v>
      </c>
      <c r="H22" s="860">
        <f t="shared" si="2"/>
        <v>89.43753669804212</v>
      </c>
    </row>
    <row r="23" spans="1:8" ht="12.75">
      <c r="A23" s="862" t="s">
        <v>421</v>
      </c>
      <c r="B23" s="858" t="s">
        <v>387</v>
      </c>
      <c r="C23" s="859">
        <v>494854</v>
      </c>
      <c r="D23" s="859">
        <v>499482</v>
      </c>
      <c r="E23" s="860">
        <f t="shared" si="3"/>
        <v>100.93522533919095</v>
      </c>
      <c r="F23" s="859">
        <v>2407942</v>
      </c>
      <c r="G23" s="859">
        <v>2331456.45</v>
      </c>
      <c r="H23" s="860">
        <f t="shared" si="2"/>
        <v>96.82361327639953</v>
      </c>
    </row>
    <row r="24" spans="1:8" ht="12.75">
      <c r="A24" s="862" t="s">
        <v>205</v>
      </c>
      <c r="B24" s="858" t="s">
        <v>710</v>
      </c>
      <c r="C24" s="859">
        <v>100851</v>
      </c>
      <c r="D24" s="859">
        <v>201945.2</v>
      </c>
      <c r="E24" s="860">
        <f t="shared" si="3"/>
        <v>200.24114783195012</v>
      </c>
      <c r="F24" s="859">
        <v>1222981</v>
      </c>
      <c r="G24" s="859">
        <v>1135851.61</v>
      </c>
      <c r="H24" s="860">
        <f t="shared" si="2"/>
        <v>92.87565465039933</v>
      </c>
    </row>
    <row r="25" spans="1:8" ht="15.75">
      <c r="A25" s="1344" t="s">
        <v>711</v>
      </c>
      <c r="B25" s="1344"/>
      <c r="C25" s="1032">
        <f>SUM(C6:C24)</f>
        <v>63210688.81</v>
      </c>
      <c r="D25" s="1032">
        <f>SUM(D6:D24)</f>
        <v>63695980.32</v>
      </c>
      <c r="E25" s="1033">
        <f t="shared" si="3"/>
        <v>100.76773646852463</v>
      </c>
      <c r="F25" s="1032">
        <f>SUM(F6:F24)</f>
        <v>66292364.81</v>
      </c>
      <c r="G25" s="1032">
        <f>SUM(G6:G24)</f>
        <v>63579655.05</v>
      </c>
      <c r="H25" s="1033">
        <f t="shared" si="2"/>
        <v>95.90796049020896</v>
      </c>
    </row>
    <row r="26" spans="1:8" ht="16.5">
      <c r="A26" s="852"/>
      <c r="B26" s="853"/>
      <c r="C26" s="854"/>
      <c r="D26" s="854"/>
      <c r="E26" s="855"/>
      <c r="F26" s="856"/>
      <c r="G26" s="856"/>
      <c r="H26" s="857"/>
    </row>
  </sheetData>
  <sheetProtection/>
  <mergeCells count="8">
    <mergeCell ref="A25:B25"/>
    <mergeCell ref="A1:H2"/>
    <mergeCell ref="A3:A4"/>
    <mergeCell ref="B3:B4"/>
    <mergeCell ref="C3:D3"/>
    <mergeCell ref="E3:E4"/>
    <mergeCell ref="F3:G3"/>
    <mergeCell ref="H3:H4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&amp;C&amp;"Times New Roman,Normalny"                                                                    Załącznik Nr 26 do Sprawozdania Burmistrza Barlinka z wykonania budżetu Gminy Barlinek za 2014 rok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defaultGridColor="0" view="pageBreakPreview" zoomScale="80" zoomScaleSheetLayoutView="80" colorId="15" workbookViewId="0" topLeftCell="A19">
      <selection activeCell="G20" sqref="G20"/>
    </sheetView>
  </sheetViews>
  <sheetFormatPr defaultColWidth="9.00390625" defaultRowHeight="18" customHeight="1"/>
  <cols>
    <col min="1" max="1" width="7.75390625" style="124" customWidth="1"/>
    <col min="2" max="2" width="10.75390625" style="125" customWidth="1"/>
    <col min="3" max="3" width="6.75390625" style="125" customWidth="1"/>
    <col min="4" max="4" width="99.375" style="126" customWidth="1"/>
    <col min="5" max="5" width="9.75390625" style="126" customWidth="1"/>
    <col min="6" max="8" width="16.75390625" style="96" customWidth="1"/>
    <col min="9" max="9" width="16.625" style="96" customWidth="1"/>
    <col min="10" max="16384" width="9.00390625" style="125" customWidth="1"/>
  </cols>
  <sheetData>
    <row r="1" spans="1:9" ht="56.25" customHeight="1">
      <c r="A1" s="1206" t="s">
        <v>0</v>
      </c>
      <c r="B1" s="1206"/>
      <c r="C1" s="1206"/>
      <c r="D1" s="1206"/>
      <c r="E1" s="1206"/>
      <c r="F1" s="1206"/>
      <c r="G1" s="1206"/>
      <c r="H1" s="1206"/>
      <c r="I1" s="1206"/>
    </row>
    <row r="2" spans="1:9" ht="56.25" customHeight="1">
      <c r="A2" s="1014"/>
      <c r="B2" s="1014"/>
      <c r="C2" s="1014"/>
      <c r="D2" s="1014"/>
      <c r="E2" s="1014"/>
      <c r="F2" s="1014"/>
      <c r="G2" s="1014"/>
      <c r="H2" s="1014"/>
      <c r="I2" s="1014"/>
    </row>
    <row r="3" spans="1:9" ht="18" customHeight="1">
      <c r="A3" s="1207" t="s">
        <v>715</v>
      </c>
      <c r="B3" s="1207"/>
      <c r="C3" s="1207"/>
      <c r="D3" s="1207"/>
      <c r="E3" s="1207"/>
      <c r="F3" s="1207"/>
      <c r="G3" s="1207"/>
      <c r="H3" s="1207"/>
      <c r="I3" s="1207"/>
    </row>
    <row r="4" spans="1:9" s="10" customFormat="1" ht="18" customHeight="1">
      <c r="A4" s="127"/>
      <c r="B4" s="127"/>
      <c r="C4" s="127"/>
      <c r="D4" s="127"/>
      <c r="E4" s="6"/>
      <c r="F4" s="128"/>
      <c r="G4" s="1198" t="s">
        <v>2</v>
      </c>
      <c r="H4" s="1200" t="s">
        <v>3</v>
      </c>
      <c r="I4" s="1200"/>
    </row>
    <row r="5" spans="1:9" s="9" customFormat="1" ht="16.5" customHeight="1">
      <c r="A5" s="1210" t="s">
        <v>6</v>
      </c>
      <c r="B5" s="1209" t="s">
        <v>7</v>
      </c>
      <c r="C5" s="1209" t="s">
        <v>8</v>
      </c>
      <c r="D5" s="1209" t="s">
        <v>9</v>
      </c>
      <c r="E5" s="1209" t="s">
        <v>10</v>
      </c>
      <c r="F5" s="1209" t="s">
        <v>223</v>
      </c>
      <c r="G5" s="1208"/>
      <c r="H5" s="1198" t="s">
        <v>216</v>
      </c>
      <c r="I5" s="1199" t="s">
        <v>5</v>
      </c>
    </row>
    <row r="6" spans="1:9" s="11" customFormat="1" ht="79.5" customHeight="1">
      <c r="A6" s="1210"/>
      <c r="B6" s="1209"/>
      <c r="C6" s="1209"/>
      <c r="D6" s="1209"/>
      <c r="E6" s="1209"/>
      <c r="F6" s="1209"/>
      <c r="G6" s="1209"/>
      <c r="H6" s="1209"/>
      <c r="I6" s="1199"/>
    </row>
    <row r="7" spans="1:9" s="131" customFormat="1" ht="13.5" customHeight="1">
      <c r="A7" s="129">
        <v>1</v>
      </c>
      <c r="B7" s="130">
        <v>2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9</v>
      </c>
      <c r="I7" s="130">
        <v>10</v>
      </c>
    </row>
    <row r="8" spans="1:9" s="19" customFormat="1" ht="16.5">
      <c r="A8" s="43">
        <v>600</v>
      </c>
      <c r="B8" s="43"/>
      <c r="C8" s="43"/>
      <c r="D8" s="132" t="s">
        <v>26</v>
      </c>
      <c r="E8" s="133">
        <f>G8/F8*100</f>
        <v>100.00009095344011</v>
      </c>
      <c r="F8" s="36">
        <f aca="true" t="shared" si="0" ref="F8:I9">F9</f>
        <v>483764</v>
      </c>
      <c r="G8" s="36">
        <f t="shared" si="0"/>
        <v>483764.44</v>
      </c>
      <c r="H8" s="36"/>
      <c r="I8" s="36">
        <f t="shared" si="0"/>
        <v>483764.44</v>
      </c>
    </row>
    <row r="9" spans="1:9" s="19" customFormat="1" ht="18" customHeight="1">
      <c r="A9" s="44"/>
      <c r="B9" s="44">
        <v>60016</v>
      </c>
      <c r="C9" s="44"/>
      <c r="D9" s="134" t="s">
        <v>27</v>
      </c>
      <c r="E9" s="135">
        <f>G9/F9*100</f>
        <v>100.00009095344011</v>
      </c>
      <c r="F9" s="46">
        <f t="shared" si="0"/>
        <v>483764</v>
      </c>
      <c r="G9" s="46">
        <f t="shared" si="0"/>
        <v>483764.44</v>
      </c>
      <c r="H9" s="46"/>
      <c r="I9" s="46">
        <f t="shared" si="0"/>
        <v>483764.44</v>
      </c>
    </row>
    <row r="10" spans="1:9" s="19" customFormat="1" ht="70.5" customHeight="1">
      <c r="A10" s="44"/>
      <c r="B10" s="49"/>
      <c r="C10" s="27" t="s">
        <v>32</v>
      </c>
      <c r="D10" s="136" t="s">
        <v>33</v>
      </c>
      <c r="E10" s="137">
        <f>G10/F10*100</f>
        <v>100.00009095344011</v>
      </c>
      <c r="F10" s="47">
        <v>483764</v>
      </c>
      <c r="G10" s="47">
        <v>483764.44</v>
      </c>
      <c r="H10" s="47"/>
      <c r="I10" s="47">
        <v>483764.44</v>
      </c>
    </row>
    <row r="11" spans="1:9" s="19" customFormat="1" ht="16.5">
      <c r="A11" s="706">
        <v>750</v>
      </c>
      <c r="B11" s="707"/>
      <c r="C11" s="708"/>
      <c r="D11" s="709" t="s">
        <v>384</v>
      </c>
      <c r="E11" s="711">
        <f aca="true" t="shared" si="1" ref="E11:E37">G11/F11*100</f>
        <v>93.34232519509284</v>
      </c>
      <c r="F11" s="710">
        <f>SUM(F12)</f>
        <v>57793</v>
      </c>
      <c r="G11" s="710">
        <v>53945.33</v>
      </c>
      <c r="H11" s="710"/>
      <c r="I11" s="710">
        <v>53945.33</v>
      </c>
    </row>
    <row r="12" spans="1:9" s="19" customFormat="1" ht="19.5" customHeight="1">
      <c r="A12" s="44"/>
      <c r="B12" s="119">
        <v>75075</v>
      </c>
      <c r="C12" s="27"/>
      <c r="D12" s="705" t="s">
        <v>385</v>
      </c>
      <c r="E12" s="713">
        <f t="shared" si="1"/>
        <v>93.34232519509284</v>
      </c>
      <c r="F12" s="47">
        <v>57793</v>
      </c>
      <c r="G12" s="47">
        <v>53945.33</v>
      </c>
      <c r="H12" s="47"/>
      <c r="I12" s="47">
        <v>53945.33</v>
      </c>
    </row>
    <row r="13" spans="1:9" s="19" customFormat="1" ht="70.5" customHeight="1">
      <c r="A13" s="44"/>
      <c r="B13" s="119"/>
      <c r="C13" s="27" t="s">
        <v>619</v>
      </c>
      <c r="D13" s="136" t="s">
        <v>33</v>
      </c>
      <c r="E13" s="137">
        <f t="shared" si="1"/>
        <v>93.34232519509284</v>
      </c>
      <c r="F13" s="47">
        <v>57793</v>
      </c>
      <c r="G13" s="47">
        <v>53945.33</v>
      </c>
      <c r="H13" s="47"/>
      <c r="I13" s="47">
        <v>53945.33</v>
      </c>
    </row>
    <row r="14" spans="1:9" s="19" customFormat="1" ht="16.5">
      <c r="A14" s="706">
        <v>754</v>
      </c>
      <c r="B14" s="712"/>
      <c r="C14" s="708"/>
      <c r="D14" s="709" t="s">
        <v>69</v>
      </c>
      <c r="E14" s="711">
        <f t="shared" si="1"/>
        <v>99.38895232546848</v>
      </c>
      <c r="F14" s="710">
        <v>1029900</v>
      </c>
      <c r="G14" s="710">
        <v>1023606.82</v>
      </c>
      <c r="H14" s="710"/>
      <c r="I14" s="710">
        <v>1023606.82</v>
      </c>
    </row>
    <row r="15" spans="1:9" s="19" customFormat="1" ht="19.5" customHeight="1">
      <c r="A15" s="44"/>
      <c r="B15" s="119">
        <v>75412</v>
      </c>
      <c r="C15" s="27"/>
      <c r="D15" s="705" t="s">
        <v>71</v>
      </c>
      <c r="E15" s="713">
        <f t="shared" si="1"/>
        <v>99.38895232546848</v>
      </c>
      <c r="F15" s="72">
        <v>1029900</v>
      </c>
      <c r="G15" s="47">
        <v>1023606.82</v>
      </c>
      <c r="H15" s="72"/>
      <c r="I15" s="72">
        <v>1023606.82</v>
      </c>
    </row>
    <row r="16" spans="1:9" s="19" customFormat="1" ht="70.5" customHeight="1">
      <c r="A16" s="44"/>
      <c r="B16" s="119"/>
      <c r="C16" s="27" t="s">
        <v>32</v>
      </c>
      <c r="D16" s="136" t="s">
        <v>33</v>
      </c>
      <c r="E16" s="137">
        <f t="shared" si="1"/>
        <v>99.38895232546848</v>
      </c>
      <c r="F16" s="47">
        <v>1029900</v>
      </c>
      <c r="G16" s="47">
        <v>1023606.82</v>
      </c>
      <c r="H16" s="47"/>
      <c r="I16" s="47">
        <v>1023606.82</v>
      </c>
    </row>
    <row r="17" spans="1:9" s="19" customFormat="1" ht="16.5">
      <c r="A17" s="34" t="s">
        <v>139</v>
      </c>
      <c r="B17" s="34"/>
      <c r="C17" s="34"/>
      <c r="D17" s="132" t="str">
        <f>'zał 1'!D129</f>
        <v>Oświata  i  wychowanie</v>
      </c>
      <c r="E17" s="711">
        <f t="shared" si="1"/>
        <v>574.9358066402442</v>
      </c>
      <c r="F17" s="107">
        <v>30782</v>
      </c>
      <c r="G17" s="107">
        <f>SUM(G18)</f>
        <v>176976.74</v>
      </c>
      <c r="H17" s="107">
        <f>SUM(H18)</f>
        <v>176976.74</v>
      </c>
      <c r="I17" s="107"/>
    </row>
    <row r="18" spans="1:9" s="19" customFormat="1" ht="15.75" customHeight="1">
      <c r="A18" s="37"/>
      <c r="B18" s="37" t="s">
        <v>224</v>
      </c>
      <c r="C18" s="37"/>
      <c r="D18" s="138" t="s">
        <v>131</v>
      </c>
      <c r="E18" s="713">
        <f t="shared" si="1"/>
        <v>574.9358066402442</v>
      </c>
      <c r="F18" s="76">
        <f>SUM(F19:F20)</f>
        <v>30782</v>
      </c>
      <c r="G18" s="76">
        <f>SUM(G19:G20)</f>
        <v>176976.74</v>
      </c>
      <c r="H18" s="76">
        <f>SUM(H19:H20)</f>
        <v>176976.74</v>
      </c>
      <c r="I18" s="76"/>
    </row>
    <row r="19" spans="1:9" s="19" customFormat="1" ht="66" customHeight="1">
      <c r="A19" s="27"/>
      <c r="B19" s="27"/>
      <c r="C19" s="27" t="s">
        <v>133</v>
      </c>
      <c r="D19" s="28" t="s">
        <v>33</v>
      </c>
      <c r="E19" s="137">
        <f t="shared" si="1"/>
        <v>123.50700584954429</v>
      </c>
      <c r="F19" s="47">
        <v>14702</v>
      </c>
      <c r="G19" s="30">
        <v>18158</v>
      </c>
      <c r="H19" s="47">
        <v>18158</v>
      </c>
      <c r="I19" s="47"/>
    </row>
    <row r="20" spans="1:9" s="19" customFormat="1" ht="66" customHeight="1">
      <c r="A20" s="27"/>
      <c r="B20" s="27"/>
      <c r="C20" s="27" t="s">
        <v>629</v>
      </c>
      <c r="D20" s="136" t="s">
        <v>623</v>
      </c>
      <c r="E20" s="137">
        <f t="shared" si="1"/>
        <v>987.6787313432835</v>
      </c>
      <c r="F20" s="47">
        <v>16080</v>
      </c>
      <c r="G20" s="79">
        <v>158818.74</v>
      </c>
      <c r="H20" s="47">
        <v>158818.74</v>
      </c>
      <c r="I20" s="47"/>
    </row>
    <row r="21" spans="1:9" s="19" customFormat="1" ht="16.5">
      <c r="A21" s="715" t="s">
        <v>177</v>
      </c>
      <c r="B21" s="715"/>
      <c r="C21" s="715"/>
      <c r="D21" s="709" t="s">
        <v>616</v>
      </c>
      <c r="E21" s="711">
        <f t="shared" si="1"/>
        <v>99.06001442076591</v>
      </c>
      <c r="F21" s="710">
        <v>124820</v>
      </c>
      <c r="G21" s="813">
        <f>SUM(G22)</f>
        <v>123646.71</v>
      </c>
      <c r="H21" s="710">
        <f>SUM(H22)</f>
        <v>123646.71</v>
      </c>
      <c r="I21" s="710"/>
    </row>
    <row r="22" spans="1:9" s="19" customFormat="1" ht="15.75" customHeight="1">
      <c r="A22" s="53"/>
      <c r="B22" s="53" t="s">
        <v>179</v>
      </c>
      <c r="C22" s="53"/>
      <c r="D22" s="140" t="s">
        <v>16</v>
      </c>
      <c r="E22" s="713">
        <f t="shared" si="1"/>
        <v>99.06001442076591</v>
      </c>
      <c r="F22" s="77">
        <f>F23</f>
        <v>124820</v>
      </c>
      <c r="G22" s="77">
        <f>G23</f>
        <v>123646.71</v>
      </c>
      <c r="H22" s="77">
        <f>H23</f>
        <v>123646.71</v>
      </c>
      <c r="I22" s="77"/>
    </row>
    <row r="23" spans="1:9" s="19" customFormat="1" ht="64.5" customHeight="1">
      <c r="A23" s="53"/>
      <c r="B23" s="27"/>
      <c r="C23" s="27" t="s">
        <v>154</v>
      </c>
      <c r="D23" s="139" t="s">
        <v>33</v>
      </c>
      <c r="E23" s="137">
        <f t="shared" si="1"/>
        <v>99.06001442076591</v>
      </c>
      <c r="F23" s="55">
        <v>124820</v>
      </c>
      <c r="G23" s="47">
        <v>123646.71</v>
      </c>
      <c r="H23" s="55">
        <v>123646.71</v>
      </c>
      <c r="I23" s="55"/>
    </row>
    <row r="24" spans="1:9" s="19" customFormat="1" ht="19.5" customHeight="1">
      <c r="A24" s="34" t="s">
        <v>226</v>
      </c>
      <c r="B24" s="78"/>
      <c r="C24" s="78"/>
      <c r="D24" s="132" t="s">
        <v>227</v>
      </c>
      <c r="E24" s="711">
        <f t="shared" si="1"/>
        <v>56.359959037378395</v>
      </c>
      <c r="F24" s="107">
        <f>SUM(F25+F29+F27)</f>
        <v>451143</v>
      </c>
      <c r="G24" s="118">
        <f>SUM(G25+G29+G27)</f>
        <v>254264.00999999998</v>
      </c>
      <c r="H24" s="107">
        <f>SUM(H29)</f>
        <v>4665.86</v>
      </c>
      <c r="I24" s="107">
        <f>SUM(I25+I29)+I27</f>
        <v>249598.15</v>
      </c>
    </row>
    <row r="25" spans="1:9" s="19" customFormat="1" ht="19.5" customHeight="1">
      <c r="A25" s="37"/>
      <c r="B25" s="37" t="s">
        <v>191</v>
      </c>
      <c r="C25" s="40"/>
      <c r="D25" s="138" t="s">
        <v>192</v>
      </c>
      <c r="E25" s="713">
        <f t="shared" si="1"/>
        <v>52.554168524297815</v>
      </c>
      <c r="F25" s="76">
        <f>F26</f>
        <v>414955</v>
      </c>
      <c r="G25" s="76">
        <f>G26</f>
        <v>218076.15</v>
      </c>
      <c r="H25" s="76"/>
      <c r="I25" s="76">
        <f>I26</f>
        <v>218076.15</v>
      </c>
    </row>
    <row r="26" spans="1:9" s="19" customFormat="1" ht="67.5" customHeight="1">
      <c r="A26" s="37"/>
      <c r="B26" s="40"/>
      <c r="C26" s="40" t="s">
        <v>32</v>
      </c>
      <c r="D26" s="136" t="s">
        <v>33</v>
      </c>
      <c r="E26" s="137">
        <f t="shared" si="1"/>
        <v>52.554168524297815</v>
      </c>
      <c r="F26" s="79">
        <v>414955</v>
      </c>
      <c r="G26" s="47">
        <v>218076.15</v>
      </c>
      <c r="H26" s="79"/>
      <c r="I26" s="79">
        <v>218076.15</v>
      </c>
    </row>
    <row r="27" spans="1:9" s="19" customFormat="1" ht="19.5" customHeight="1">
      <c r="A27" s="37"/>
      <c r="B27" s="141" t="s">
        <v>195</v>
      </c>
      <c r="C27" s="40"/>
      <c r="D27" s="812" t="s">
        <v>196</v>
      </c>
      <c r="E27" s="713">
        <f t="shared" si="1"/>
        <v>100</v>
      </c>
      <c r="F27" s="142">
        <v>31522</v>
      </c>
      <c r="G27" s="72">
        <v>31522</v>
      </c>
      <c r="H27" s="79"/>
      <c r="I27" s="142">
        <v>31522</v>
      </c>
    </row>
    <row r="28" spans="1:9" s="19" customFormat="1" ht="64.5" customHeight="1">
      <c r="A28" s="37"/>
      <c r="B28" s="141"/>
      <c r="C28" s="40" t="s">
        <v>32</v>
      </c>
      <c r="D28" s="136" t="s">
        <v>33</v>
      </c>
      <c r="E28" s="137">
        <f t="shared" si="1"/>
        <v>100</v>
      </c>
      <c r="F28" s="79">
        <v>31522</v>
      </c>
      <c r="G28" s="47">
        <v>31522</v>
      </c>
      <c r="H28" s="79"/>
      <c r="I28" s="79">
        <v>31522</v>
      </c>
    </row>
    <row r="29" spans="1:9" s="19" customFormat="1" ht="39.75" customHeight="1">
      <c r="A29" s="37"/>
      <c r="B29" s="141" t="s">
        <v>197</v>
      </c>
      <c r="C29" s="141"/>
      <c r="D29" s="45" t="s">
        <v>198</v>
      </c>
      <c r="E29" s="713">
        <f t="shared" si="1"/>
        <v>99.99699957136733</v>
      </c>
      <c r="F29" s="142">
        <f>F30</f>
        <v>4666</v>
      </c>
      <c r="G29" s="142">
        <f>G30</f>
        <v>4665.86</v>
      </c>
      <c r="H29" s="142">
        <f>H30</f>
        <v>4665.86</v>
      </c>
      <c r="I29" s="142"/>
    </row>
    <row r="30" spans="1:9" s="19" customFormat="1" ht="67.5" customHeight="1">
      <c r="A30" s="37"/>
      <c r="B30" s="141"/>
      <c r="C30" s="73" t="s">
        <v>133</v>
      </c>
      <c r="D30" s="28" t="s">
        <v>33</v>
      </c>
      <c r="E30" s="137">
        <f t="shared" si="1"/>
        <v>99.99699957136733</v>
      </c>
      <c r="F30" s="79">
        <v>4666</v>
      </c>
      <c r="G30" s="47">
        <v>4665.86</v>
      </c>
      <c r="H30" s="79">
        <v>4665.86</v>
      </c>
      <c r="I30" s="79"/>
    </row>
    <row r="31" spans="1:10" s="19" customFormat="1" ht="27.75" customHeight="1">
      <c r="A31" s="714" t="s">
        <v>421</v>
      </c>
      <c r="B31" s="715"/>
      <c r="C31" s="716"/>
      <c r="D31" s="717" t="s">
        <v>387</v>
      </c>
      <c r="E31" s="711">
        <f t="shared" si="1"/>
        <v>99.97980347137664</v>
      </c>
      <c r="F31" s="718">
        <v>445126</v>
      </c>
      <c r="G31" s="710">
        <v>445036.1</v>
      </c>
      <c r="H31" s="718"/>
      <c r="I31" s="718">
        <v>445036.1</v>
      </c>
      <c r="J31" s="719"/>
    </row>
    <row r="32" spans="1:9" s="19" customFormat="1" ht="19.5" customHeight="1">
      <c r="A32" s="37"/>
      <c r="B32" s="141" t="s">
        <v>620</v>
      </c>
      <c r="C32" s="73"/>
      <c r="D32" s="71" t="s">
        <v>621</v>
      </c>
      <c r="E32" s="713">
        <f t="shared" si="1"/>
        <v>99.97980347137664</v>
      </c>
      <c r="F32" s="142">
        <v>445126</v>
      </c>
      <c r="G32" s="72">
        <v>445036.1</v>
      </c>
      <c r="H32" s="142"/>
      <c r="I32" s="142">
        <v>445036.1</v>
      </c>
    </row>
    <row r="33" spans="1:9" s="19" customFormat="1" ht="70.5" customHeight="1">
      <c r="A33" s="37"/>
      <c r="B33" s="141"/>
      <c r="C33" s="73" t="s">
        <v>32</v>
      </c>
      <c r="D33" s="136" t="s">
        <v>33</v>
      </c>
      <c r="E33" s="137">
        <f t="shared" si="1"/>
        <v>99.97980347137664</v>
      </c>
      <c r="F33" s="79">
        <v>445126</v>
      </c>
      <c r="G33" s="47">
        <v>445036.1</v>
      </c>
      <c r="H33" s="79"/>
      <c r="I33" s="79">
        <v>445036.1</v>
      </c>
    </row>
    <row r="34" spans="1:9" s="19" customFormat="1" ht="16.5">
      <c r="A34" s="34" t="s">
        <v>205</v>
      </c>
      <c r="B34" s="78"/>
      <c r="C34" s="78"/>
      <c r="D34" s="132" t="s">
        <v>206</v>
      </c>
      <c r="E34" s="711">
        <f t="shared" si="1"/>
        <v>105.95820195558387</v>
      </c>
      <c r="F34" s="107">
        <f aca="true" t="shared" si="2" ref="F34:H35">SUM(F35)</f>
        <v>87851</v>
      </c>
      <c r="G34" s="107">
        <f t="shared" si="2"/>
        <v>93085.34</v>
      </c>
      <c r="H34" s="107">
        <f t="shared" si="2"/>
        <v>93085.34</v>
      </c>
      <c r="I34" s="107"/>
    </row>
    <row r="35" spans="1:9" s="19" customFormat="1" ht="21" customHeight="1">
      <c r="A35" s="37"/>
      <c r="B35" s="37" t="s">
        <v>211</v>
      </c>
      <c r="C35" s="37"/>
      <c r="D35" s="138" t="s">
        <v>16</v>
      </c>
      <c r="E35" s="713">
        <f t="shared" si="1"/>
        <v>105.95820195558387</v>
      </c>
      <c r="F35" s="76">
        <f t="shared" si="2"/>
        <v>87851</v>
      </c>
      <c r="G35" s="76">
        <f t="shared" si="2"/>
        <v>93085.34</v>
      </c>
      <c r="H35" s="76">
        <f t="shared" si="2"/>
        <v>93085.34</v>
      </c>
      <c r="I35" s="76"/>
    </row>
    <row r="36" spans="1:9" s="19" customFormat="1" ht="62.25" customHeight="1" thickBot="1">
      <c r="A36" s="1061"/>
      <c r="B36" s="1061"/>
      <c r="C36" s="1062" t="s">
        <v>622</v>
      </c>
      <c r="D36" s="1046" t="s">
        <v>623</v>
      </c>
      <c r="E36" s="1063">
        <f t="shared" si="1"/>
        <v>105.95820195558387</v>
      </c>
      <c r="F36" s="1050">
        <v>87851</v>
      </c>
      <c r="G36" s="1049">
        <v>93085.34</v>
      </c>
      <c r="H36" s="1050">
        <v>93085.34</v>
      </c>
      <c r="I36" s="1050"/>
    </row>
    <row r="37" spans="1:9" s="19" customFormat="1" ht="19.5" customHeight="1" thickBot="1">
      <c r="A37" s="1211" t="s">
        <v>228</v>
      </c>
      <c r="B37" s="1212"/>
      <c r="C37" s="1212"/>
      <c r="D37" s="1212"/>
      <c r="E37" s="1064">
        <f t="shared" si="1"/>
        <v>97.90299681430108</v>
      </c>
      <c r="F37" s="1065">
        <f>SUM(F34+F31+F24+F17+F14+F11+F8+F21)</f>
        <v>2711179</v>
      </c>
      <c r="G37" s="1065">
        <f>SUM(G34+G31+G24+G17+G11+G8+G21+G14)</f>
        <v>2654325.4899999998</v>
      </c>
      <c r="H37" s="1065">
        <f>SUM(H34+H17+H24+H21)</f>
        <v>398374.64999999997</v>
      </c>
      <c r="I37" s="1066">
        <f>SUM(I31+I24+I11+I8+I14)</f>
        <v>2255950.84</v>
      </c>
    </row>
    <row r="38" spans="1:9" ht="18" customHeight="1">
      <c r="A38" s="143"/>
      <c r="B38" s="144"/>
      <c r="C38" s="144"/>
      <c r="D38" s="145"/>
      <c r="E38" s="145"/>
      <c r="F38" s="146"/>
      <c r="G38" s="146"/>
      <c r="H38" s="146"/>
      <c r="I38" s="147"/>
    </row>
    <row r="39" spans="1:9" ht="32.25" customHeight="1">
      <c r="A39" s="143"/>
      <c r="B39" s="144"/>
      <c r="C39" s="144"/>
      <c r="D39" s="145"/>
      <c r="E39" s="148"/>
      <c r="F39" s="149"/>
      <c r="G39" s="149"/>
      <c r="H39" s="149"/>
      <c r="I39" s="149"/>
    </row>
    <row r="40" spans="1:9" ht="18" customHeight="1">
      <c r="A40" s="143"/>
      <c r="B40" s="143"/>
      <c r="C40" s="143"/>
      <c r="D40" s="148"/>
      <c r="E40" s="145"/>
      <c r="F40" s="146"/>
      <c r="G40" s="146"/>
      <c r="H40" s="146"/>
      <c r="I40" s="147"/>
    </row>
    <row r="41" spans="1:9" ht="18" customHeight="1">
      <c r="A41" s="144"/>
      <c r="B41" s="144"/>
      <c r="C41" s="144"/>
      <c r="D41" s="145"/>
      <c r="E41" s="145"/>
      <c r="F41" s="146"/>
      <c r="G41" s="146"/>
      <c r="H41" s="146"/>
      <c r="I41" s="147"/>
    </row>
    <row r="42" spans="1:9" ht="18" customHeight="1">
      <c r="A42" s="144"/>
      <c r="B42" s="144"/>
      <c r="C42" s="144"/>
      <c r="D42" s="145"/>
      <c r="E42" s="150"/>
      <c r="F42" s="151"/>
      <c r="G42" s="151"/>
      <c r="H42" s="151"/>
      <c r="I42" s="152"/>
    </row>
    <row r="43" spans="1:9" ht="18" customHeight="1">
      <c r="A43" s="153"/>
      <c r="B43" s="153"/>
      <c r="C43" s="153"/>
      <c r="D43" s="150"/>
      <c r="E43" s="150"/>
      <c r="F43" s="151"/>
      <c r="G43" s="151"/>
      <c r="H43" s="151"/>
      <c r="I43" s="152"/>
    </row>
    <row r="44" spans="1:9" ht="18" customHeight="1">
      <c r="A44" s="154"/>
      <c r="B44" s="153"/>
      <c r="C44" s="153"/>
      <c r="D44" s="150"/>
      <c r="E44" s="150"/>
      <c r="F44" s="151"/>
      <c r="G44" s="151"/>
      <c r="H44" s="151"/>
      <c r="I44" s="152"/>
    </row>
    <row r="45" spans="1:9" ht="18" customHeight="1">
      <c r="A45" s="154"/>
      <c r="B45" s="153"/>
      <c r="C45" s="153"/>
      <c r="D45" s="150"/>
      <c r="E45" s="150"/>
      <c r="F45" s="151"/>
      <c r="G45" s="151"/>
      <c r="H45" s="151"/>
      <c r="I45" s="152"/>
    </row>
    <row r="46" spans="1:9" ht="18" customHeight="1">
      <c r="A46" s="154"/>
      <c r="B46" s="153"/>
      <c r="C46" s="153"/>
      <c r="D46" s="150"/>
      <c r="E46" s="150"/>
      <c r="F46" s="151"/>
      <c r="G46" s="151"/>
      <c r="H46" s="151"/>
      <c r="I46" s="152"/>
    </row>
    <row r="47" spans="1:9" ht="18" customHeight="1">
      <c r="A47" s="154"/>
      <c r="B47" s="153"/>
      <c r="C47" s="153"/>
      <c r="D47" s="150"/>
      <c r="E47" s="150"/>
      <c r="F47" s="151"/>
      <c r="G47" s="151"/>
      <c r="H47" s="151"/>
      <c r="I47" s="152"/>
    </row>
    <row r="48" spans="1:9" ht="32.25" customHeight="1">
      <c r="A48" s="154"/>
      <c r="B48" s="153"/>
      <c r="C48" s="153"/>
      <c r="D48" s="150"/>
      <c r="E48" s="155"/>
      <c r="F48" s="156"/>
      <c r="G48" s="156"/>
      <c r="H48" s="156"/>
      <c r="I48" s="156"/>
    </row>
    <row r="49" spans="1:9" ht="18" customHeight="1">
      <c r="A49" s="157"/>
      <c r="B49" s="158"/>
      <c r="C49" s="158"/>
      <c r="D49" s="155"/>
      <c r="E49" s="150"/>
      <c r="F49" s="151"/>
      <c r="G49" s="151"/>
      <c r="H49" s="151"/>
      <c r="I49" s="152"/>
    </row>
    <row r="50" spans="1:9" ht="18" customHeight="1">
      <c r="A50" s="154"/>
      <c r="B50" s="153"/>
      <c r="C50" s="153"/>
      <c r="D50" s="150"/>
      <c r="E50" s="150"/>
      <c r="F50" s="151"/>
      <c r="G50" s="151"/>
      <c r="H50" s="151"/>
      <c r="I50" s="152"/>
    </row>
    <row r="51" spans="1:9" ht="18" customHeight="1">
      <c r="A51" s="154"/>
      <c r="B51" s="153"/>
      <c r="C51" s="153"/>
      <c r="D51" s="150"/>
      <c r="E51" s="150"/>
      <c r="F51" s="151"/>
      <c r="G51" s="151"/>
      <c r="H51" s="151"/>
      <c r="I51" s="152"/>
    </row>
    <row r="52" spans="1:9" ht="18" customHeight="1">
      <c r="A52" s="154"/>
      <c r="B52" s="153"/>
      <c r="C52" s="153"/>
      <c r="D52" s="150"/>
      <c r="E52" s="150"/>
      <c r="F52" s="151"/>
      <c r="G52" s="151"/>
      <c r="H52" s="151"/>
      <c r="I52" s="152"/>
    </row>
    <row r="53" spans="1:9" ht="18" customHeight="1">
      <c r="A53" s="153"/>
      <c r="B53" s="153"/>
      <c r="C53" s="153"/>
      <c r="D53" s="150"/>
      <c r="E53" s="150"/>
      <c r="F53" s="151"/>
      <c r="G53" s="151"/>
      <c r="H53" s="151"/>
      <c r="I53" s="152"/>
    </row>
    <row r="54" spans="1:9" ht="18" customHeight="1">
      <c r="A54" s="154"/>
      <c r="B54" s="153"/>
      <c r="C54" s="153"/>
      <c r="D54" s="150"/>
      <c r="E54" s="150"/>
      <c r="F54" s="151"/>
      <c r="G54" s="151"/>
      <c r="H54" s="151"/>
      <c r="I54" s="152"/>
    </row>
    <row r="55" spans="1:9" ht="18" customHeight="1">
      <c r="A55" s="154"/>
      <c r="B55" s="153"/>
      <c r="C55" s="153"/>
      <c r="D55" s="150"/>
      <c r="E55" s="150"/>
      <c r="F55" s="151"/>
      <c r="G55" s="151"/>
      <c r="H55" s="151"/>
      <c r="I55" s="152"/>
    </row>
    <row r="56" spans="1:9" ht="18" customHeight="1">
      <c r="A56" s="154"/>
      <c r="B56" s="153"/>
      <c r="C56" s="153"/>
      <c r="D56" s="150"/>
      <c r="E56" s="150"/>
      <c r="F56" s="151"/>
      <c r="G56" s="151"/>
      <c r="H56" s="151"/>
      <c r="I56" s="152"/>
    </row>
    <row r="57" spans="1:9" ht="18" customHeight="1">
      <c r="A57" s="154"/>
      <c r="B57" s="153"/>
      <c r="C57" s="153"/>
      <c r="D57" s="150"/>
      <c r="E57" s="150"/>
      <c r="F57" s="151"/>
      <c r="G57" s="151"/>
      <c r="H57" s="151"/>
      <c r="I57" s="152"/>
    </row>
    <row r="58" spans="1:9" ht="18" customHeight="1">
      <c r="A58" s="153"/>
      <c r="B58" s="153"/>
      <c r="C58" s="153"/>
      <c r="D58" s="150"/>
      <c r="E58" s="150"/>
      <c r="F58" s="151"/>
      <c r="G58" s="151"/>
      <c r="H58" s="151"/>
      <c r="I58" s="152"/>
    </row>
    <row r="59" spans="1:9" ht="32.25" customHeight="1">
      <c r="A59" s="153"/>
      <c r="B59" s="153"/>
      <c r="C59" s="153"/>
      <c r="D59" s="150"/>
      <c r="E59" s="155"/>
      <c r="F59" s="156"/>
      <c r="G59" s="156"/>
      <c r="H59" s="156"/>
      <c r="I59" s="156"/>
    </row>
    <row r="60" spans="1:9" ht="32.25" customHeight="1">
      <c r="A60" s="158"/>
      <c r="B60" s="158"/>
      <c r="C60" s="158"/>
      <c r="D60" s="155"/>
      <c r="E60" s="150"/>
      <c r="F60" s="151"/>
      <c r="G60" s="151"/>
      <c r="H60" s="151"/>
      <c r="I60" s="152"/>
    </row>
    <row r="61" spans="1:9" ht="18" customHeight="1">
      <c r="A61" s="158"/>
      <c r="B61" s="153"/>
      <c r="C61" s="153"/>
      <c r="D61" s="150"/>
      <c r="E61" s="155"/>
      <c r="F61" s="156"/>
      <c r="G61" s="156"/>
      <c r="H61" s="156"/>
      <c r="I61" s="156"/>
    </row>
    <row r="62" spans="1:9" ht="18" customHeight="1">
      <c r="A62" s="158"/>
      <c r="B62" s="158"/>
      <c r="C62" s="158"/>
      <c r="D62" s="155"/>
      <c r="E62" s="150"/>
      <c r="F62" s="151"/>
      <c r="G62" s="151"/>
      <c r="H62" s="151"/>
      <c r="I62" s="152"/>
    </row>
    <row r="63" spans="1:9" ht="18" customHeight="1">
      <c r="A63" s="158"/>
      <c r="B63" s="153"/>
      <c r="C63" s="153"/>
      <c r="D63" s="150"/>
      <c r="E63" s="155"/>
      <c r="F63" s="156"/>
      <c r="G63" s="156"/>
      <c r="H63" s="156"/>
      <c r="I63" s="156"/>
    </row>
    <row r="64" spans="1:7" ht="18" customHeight="1">
      <c r="A64" s="158"/>
      <c r="B64" s="158"/>
      <c r="C64" s="158"/>
      <c r="D64" s="155"/>
      <c r="F64" s="159"/>
      <c r="G64" s="159"/>
    </row>
    <row r="66" spans="6:8" ht="18" customHeight="1">
      <c r="F66" s="159"/>
      <c r="G66" s="159"/>
      <c r="H66" s="159"/>
    </row>
    <row r="67" spans="6:7" ht="18" customHeight="1">
      <c r="F67" s="159"/>
      <c r="G67" s="159"/>
    </row>
    <row r="68" spans="6:7" ht="18" customHeight="1">
      <c r="F68" s="160"/>
      <c r="G68" s="160"/>
    </row>
  </sheetData>
  <sheetProtection selectLockedCells="1" selectUnlockedCells="1"/>
  <mergeCells count="13">
    <mergeCell ref="H5:H6"/>
    <mergeCell ref="I5:I6"/>
    <mergeCell ref="A37:D37"/>
    <mergeCell ref="A1:I1"/>
    <mergeCell ref="A3:I3"/>
    <mergeCell ref="G4:G6"/>
    <mergeCell ref="H4:I4"/>
    <mergeCell ref="A5:A6"/>
    <mergeCell ref="B5:B6"/>
    <mergeCell ref="C5:C6"/>
    <mergeCell ref="D5:D6"/>
    <mergeCell ref="E5:E6"/>
    <mergeCell ref="F5:F6"/>
  </mergeCells>
  <printOptions horizontalCentered="1"/>
  <pageMargins left="0.5902777777777778" right="0.5902777777777778" top="1.0645833333333332" bottom="0.7555555555555555" header="0.5902777777777778" footer="0.5902777777777778"/>
  <pageSetup fitToHeight="0" fitToWidth="1" horizontalDpi="300" verticalDpi="300" orientation="landscape" paperSize="9" scale="68" r:id="rId1"/>
  <headerFooter alignWithMargins="0">
    <oddHeader>&amp;R&amp;"Times New Roman,Normalny"&amp;16Załącznik Nr 3  do sprawozdania Burmistrza Barlinka z wykonania budżetu Gminy Barlinek za 2014 rok</oddHeader>
    <oddFooter>&amp;C&amp;"Times New Roman,Normalny"&amp;12Strona &amp;P z &amp;N</oddFooter>
  </headerFooter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524"/>
  <sheetViews>
    <sheetView defaultGridColor="0" view="pageBreakPreview" zoomScale="80" zoomScaleNormal="72" zoomScaleSheetLayoutView="80" colorId="15" workbookViewId="0" topLeftCell="B496">
      <selection activeCell="K529" sqref="K529"/>
    </sheetView>
  </sheetViews>
  <sheetFormatPr defaultColWidth="0" defaultRowHeight="12.75"/>
  <cols>
    <col min="1" max="1" width="6.125" style="161" customWidth="1"/>
    <col min="2" max="2" width="9.75390625" style="161" customWidth="1"/>
    <col min="3" max="3" width="6.75390625" style="162" customWidth="1"/>
    <col min="4" max="4" width="60.00390625" style="163" customWidth="1"/>
    <col min="5" max="5" width="7.125" style="164" customWidth="1"/>
    <col min="6" max="8" width="16.00390625" style="165" customWidth="1"/>
    <col min="9" max="13" width="15.25390625" style="165" customWidth="1"/>
    <col min="14" max="15" width="15.25390625" style="162" customWidth="1"/>
    <col min="16" max="17" width="15.25390625" style="165" customWidth="1"/>
    <col min="18" max="18" width="14.75390625" style="165" customWidth="1"/>
    <col min="19" max="19" width="12.75390625" style="166" customWidth="1"/>
    <col min="20" max="20" width="15.25390625" style="166" customWidth="1"/>
    <col min="21" max="16384" width="0" style="166" hidden="1" customWidth="1"/>
  </cols>
  <sheetData>
    <row r="1" spans="1:20" s="168" customFormat="1" ht="33">
      <c r="A1" s="1231" t="s">
        <v>229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67"/>
    </row>
    <row r="2" spans="1:20" s="168" customFormat="1" ht="27">
      <c r="A2" s="999"/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  <c r="T2" s="167"/>
    </row>
    <row r="3" spans="1:19" s="171" customFormat="1" ht="19.5" customHeight="1">
      <c r="A3" s="1232" t="s">
        <v>6</v>
      </c>
      <c r="B3" s="1232" t="s">
        <v>7</v>
      </c>
      <c r="C3" s="1223" t="s">
        <v>8</v>
      </c>
      <c r="D3" s="1223" t="s">
        <v>230</v>
      </c>
      <c r="E3" s="1223" t="s">
        <v>10</v>
      </c>
      <c r="F3" s="1223" t="s">
        <v>1</v>
      </c>
      <c r="G3" s="1226" t="s">
        <v>3</v>
      </c>
      <c r="H3" s="1227"/>
      <c r="I3" s="1227"/>
      <c r="J3" s="1227"/>
      <c r="K3" s="1227"/>
      <c r="L3" s="1227"/>
      <c r="M3" s="1227"/>
      <c r="N3" s="1227"/>
      <c r="O3" s="1227"/>
      <c r="P3" s="1227"/>
      <c r="Q3" s="1227"/>
      <c r="R3" s="1227"/>
      <c r="S3" s="1228"/>
    </row>
    <row r="4" spans="1:20" s="171" customFormat="1" ht="15" customHeight="1">
      <c r="A4" s="1232"/>
      <c r="B4" s="1232"/>
      <c r="C4" s="1223"/>
      <c r="D4" s="1223"/>
      <c r="E4" s="1223"/>
      <c r="F4" s="1223"/>
      <c r="G4" s="1216" t="s">
        <v>231</v>
      </c>
      <c r="H4" s="1213" t="s">
        <v>3</v>
      </c>
      <c r="I4" s="1214"/>
      <c r="J4" s="1214"/>
      <c r="K4" s="1214"/>
      <c r="L4" s="1214"/>
      <c r="M4" s="1214"/>
      <c r="N4" s="1214"/>
      <c r="O4" s="1215"/>
      <c r="P4" s="1221" t="s">
        <v>233</v>
      </c>
      <c r="Q4" s="919" t="s">
        <v>3</v>
      </c>
      <c r="R4" s="920"/>
      <c r="S4" s="917"/>
      <c r="T4" s="916"/>
    </row>
    <row r="5" spans="1:19" s="174" customFormat="1" ht="56.25" customHeight="1">
      <c r="A5" s="1232"/>
      <c r="B5" s="1232"/>
      <c r="C5" s="1223"/>
      <c r="D5" s="1223"/>
      <c r="E5" s="1223"/>
      <c r="F5" s="1223"/>
      <c r="G5" s="1217"/>
      <c r="H5" s="1233" t="s">
        <v>413</v>
      </c>
      <c r="I5" s="1221" t="s">
        <v>3</v>
      </c>
      <c r="J5" s="1221"/>
      <c r="K5" s="1222" t="s">
        <v>234</v>
      </c>
      <c r="L5" s="1225" t="s">
        <v>235</v>
      </c>
      <c r="M5" s="1224" t="s">
        <v>11</v>
      </c>
      <c r="N5" s="1225" t="s">
        <v>236</v>
      </c>
      <c r="O5" s="1225" t="s">
        <v>237</v>
      </c>
      <c r="P5" s="1221"/>
      <c r="Q5" s="918" t="s">
        <v>678</v>
      </c>
      <c r="R5" s="921" t="s">
        <v>11</v>
      </c>
      <c r="S5" s="1229" t="s">
        <v>239</v>
      </c>
    </row>
    <row r="6" spans="1:19" s="175" customFormat="1" ht="78.75">
      <c r="A6" s="1232"/>
      <c r="B6" s="1232"/>
      <c r="C6" s="1223"/>
      <c r="D6" s="1223"/>
      <c r="E6" s="1223"/>
      <c r="F6" s="1223"/>
      <c r="G6" s="1218"/>
      <c r="H6" s="1234"/>
      <c r="I6" s="918" t="s">
        <v>240</v>
      </c>
      <c r="J6" s="917" t="s">
        <v>241</v>
      </c>
      <c r="K6" s="1222"/>
      <c r="L6" s="1225"/>
      <c r="M6" s="1224"/>
      <c r="N6" s="1225"/>
      <c r="O6" s="1225"/>
      <c r="P6" s="1221"/>
      <c r="Q6" s="918" t="s">
        <v>679</v>
      </c>
      <c r="R6" s="922" t="s">
        <v>680</v>
      </c>
      <c r="S6" s="1230"/>
    </row>
    <row r="7" spans="1:19" s="177" customFormat="1" ht="16.5">
      <c r="A7" s="923" t="s">
        <v>12</v>
      </c>
      <c r="B7" s="923" t="s">
        <v>242</v>
      </c>
      <c r="C7" s="923" t="s">
        <v>243</v>
      </c>
      <c r="D7" s="923" t="s">
        <v>244</v>
      </c>
      <c r="E7" s="923" t="s">
        <v>245</v>
      </c>
      <c r="F7" s="923" t="s">
        <v>246</v>
      </c>
      <c r="G7" s="923" t="s">
        <v>247</v>
      </c>
      <c r="H7" s="923" t="s">
        <v>248</v>
      </c>
      <c r="I7" s="923" t="s">
        <v>249</v>
      </c>
      <c r="J7" s="923" t="s">
        <v>250</v>
      </c>
      <c r="K7" s="923" t="s">
        <v>251</v>
      </c>
      <c r="L7" s="923" t="s">
        <v>252</v>
      </c>
      <c r="M7" s="923" t="s">
        <v>253</v>
      </c>
      <c r="N7" s="923" t="s">
        <v>254</v>
      </c>
      <c r="O7" s="923" t="s">
        <v>255</v>
      </c>
      <c r="P7" s="923" t="s">
        <v>256</v>
      </c>
      <c r="Q7" s="923" t="s">
        <v>257</v>
      </c>
      <c r="R7" s="923" t="s">
        <v>258</v>
      </c>
      <c r="S7" s="923" t="s">
        <v>259</v>
      </c>
    </row>
    <row r="8" spans="1:19" ht="16.5">
      <c r="A8" s="924" t="s">
        <v>13</v>
      </c>
      <c r="B8" s="924"/>
      <c r="C8" s="283"/>
      <c r="D8" s="283" t="s">
        <v>14</v>
      </c>
      <c r="E8" s="284">
        <f aca="true" t="shared" si="0" ref="E8:E14">G8/F8*100</f>
        <v>99.73225132275303</v>
      </c>
      <c r="F8" s="822">
        <f aca="true" t="shared" si="1" ref="F8:P8">SUM(F9+F11)</f>
        <v>574564.93</v>
      </c>
      <c r="G8" s="822">
        <f t="shared" si="1"/>
        <v>573026.54</v>
      </c>
      <c r="H8" s="822">
        <f t="shared" si="1"/>
        <v>573026.54</v>
      </c>
      <c r="I8" s="822">
        <v>1000</v>
      </c>
      <c r="J8" s="822">
        <f t="shared" si="1"/>
        <v>572026.54</v>
      </c>
      <c r="K8" s="822">
        <f t="shared" si="1"/>
        <v>0</v>
      </c>
      <c r="L8" s="822">
        <f t="shared" si="1"/>
        <v>0</v>
      </c>
      <c r="M8" s="822">
        <f t="shared" si="1"/>
        <v>0</v>
      </c>
      <c r="N8" s="822">
        <f t="shared" si="1"/>
        <v>0</v>
      </c>
      <c r="O8" s="822">
        <f t="shared" si="1"/>
        <v>0</v>
      </c>
      <c r="P8" s="822">
        <f t="shared" si="1"/>
        <v>0</v>
      </c>
      <c r="Q8" s="822">
        <f>SUM(Q9)</f>
        <v>0</v>
      </c>
      <c r="R8" s="822">
        <f>SUM(R9)</f>
        <v>0</v>
      </c>
      <c r="S8" s="822">
        <f>SUM(S9)</f>
        <v>0</v>
      </c>
    </row>
    <row r="9" spans="1:19" ht="16.5">
      <c r="A9" s="925"/>
      <c r="B9" s="925" t="s">
        <v>260</v>
      </c>
      <c r="C9" s="287"/>
      <c r="D9" s="926" t="s">
        <v>261</v>
      </c>
      <c r="E9" s="330">
        <f t="shared" si="0"/>
        <v>95.26590965041851</v>
      </c>
      <c r="F9" s="335">
        <f aca="true" t="shared" si="2" ref="F9:S9">F10</f>
        <v>32496</v>
      </c>
      <c r="G9" s="335">
        <f t="shared" si="2"/>
        <v>30957.61</v>
      </c>
      <c r="H9" s="335">
        <f t="shared" si="2"/>
        <v>30957.61</v>
      </c>
      <c r="I9" s="335">
        <v>0</v>
      </c>
      <c r="J9" s="335">
        <f t="shared" si="2"/>
        <v>30957.61</v>
      </c>
      <c r="K9" s="335">
        <f t="shared" si="2"/>
        <v>0</v>
      </c>
      <c r="L9" s="335">
        <f t="shared" si="2"/>
        <v>0</v>
      </c>
      <c r="M9" s="335">
        <f t="shared" si="2"/>
        <v>0</v>
      </c>
      <c r="N9" s="335">
        <f t="shared" si="2"/>
        <v>0</v>
      </c>
      <c r="O9" s="335">
        <f t="shared" si="2"/>
        <v>0</v>
      </c>
      <c r="P9" s="335">
        <f t="shared" si="2"/>
        <v>0</v>
      </c>
      <c r="Q9" s="335">
        <f t="shared" si="2"/>
        <v>0</v>
      </c>
      <c r="R9" s="335">
        <f t="shared" si="2"/>
        <v>0</v>
      </c>
      <c r="S9" s="335">
        <f t="shared" si="2"/>
        <v>0</v>
      </c>
    </row>
    <row r="10" spans="1:19" ht="31.5">
      <c r="A10" s="287"/>
      <c r="B10" s="307" t="s">
        <v>63</v>
      </c>
      <c r="C10" s="313">
        <v>2850</v>
      </c>
      <c r="D10" s="307" t="s">
        <v>262</v>
      </c>
      <c r="E10" s="331">
        <f t="shared" si="0"/>
        <v>95.26590965041851</v>
      </c>
      <c r="F10" s="299">
        <v>32496</v>
      </c>
      <c r="G10" s="297">
        <f>H10+P10</f>
        <v>30957.61</v>
      </c>
      <c r="H10" s="298">
        <f>SUM(I10:O10)</f>
        <v>30957.61</v>
      </c>
      <c r="I10" s="339">
        <v>0</v>
      </c>
      <c r="J10" s="339">
        <v>30957.61</v>
      </c>
      <c r="K10" s="299"/>
      <c r="L10" s="339"/>
      <c r="M10" s="339"/>
      <c r="N10" s="339"/>
      <c r="O10" s="339"/>
      <c r="P10" s="339"/>
      <c r="Q10" s="927"/>
      <c r="R10" s="339"/>
      <c r="S10" s="928"/>
    </row>
    <row r="11" spans="1:19" ht="16.5">
      <c r="A11" s="287"/>
      <c r="B11" s="925" t="s">
        <v>15</v>
      </c>
      <c r="C11" s="313"/>
      <c r="D11" s="288" t="s">
        <v>16</v>
      </c>
      <c r="E11" s="331">
        <f t="shared" si="0"/>
        <v>100</v>
      </c>
      <c r="F11" s="335">
        <f>SUM(F12:F14)</f>
        <v>542068.93</v>
      </c>
      <c r="G11" s="335">
        <f>SUM(G12:G14)</f>
        <v>542068.93</v>
      </c>
      <c r="H11" s="335">
        <f>SUM(H12:H14)</f>
        <v>542068.93</v>
      </c>
      <c r="I11" s="335">
        <f>SUM(I12)</f>
        <v>1000</v>
      </c>
      <c r="J11" s="335">
        <f aca="true" t="shared" si="3" ref="J11:S11">SUM(J13:J14)</f>
        <v>541068.93</v>
      </c>
      <c r="K11" s="335">
        <f t="shared" si="3"/>
        <v>0</v>
      </c>
      <c r="L11" s="335">
        <f t="shared" si="3"/>
        <v>0</v>
      </c>
      <c r="M11" s="335">
        <f t="shared" si="3"/>
        <v>0</v>
      </c>
      <c r="N11" s="335">
        <f t="shared" si="3"/>
        <v>0</v>
      </c>
      <c r="O11" s="335">
        <f t="shared" si="3"/>
        <v>0</v>
      </c>
      <c r="P11" s="335">
        <f t="shared" si="3"/>
        <v>0</v>
      </c>
      <c r="Q11" s="335">
        <f t="shared" si="3"/>
        <v>0</v>
      </c>
      <c r="R11" s="335">
        <f t="shared" si="3"/>
        <v>0</v>
      </c>
      <c r="S11" s="335">
        <f t="shared" si="3"/>
        <v>0</v>
      </c>
    </row>
    <row r="12" spans="1:19" ht="16.5">
      <c r="A12" s="287"/>
      <c r="B12" s="925"/>
      <c r="C12" s="313">
        <v>4170</v>
      </c>
      <c r="D12" s="307" t="s">
        <v>263</v>
      </c>
      <c r="E12" s="331">
        <f t="shared" si="0"/>
        <v>100</v>
      </c>
      <c r="F12" s="299">
        <v>1000</v>
      </c>
      <c r="G12" s="299">
        <v>1000</v>
      </c>
      <c r="H12" s="299">
        <v>1000</v>
      </c>
      <c r="I12" s="299">
        <v>1000</v>
      </c>
      <c r="J12" s="335"/>
      <c r="K12" s="335"/>
      <c r="L12" s="335"/>
      <c r="M12" s="335"/>
      <c r="N12" s="335"/>
      <c r="O12" s="335"/>
      <c r="P12" s="335"/>
      <c r="Q12" s="929"/>
      <c r="R12" s="335"/>
      <c r="S12" s="799"/>
    </row>
    <row r="13" spans="1:19" ht="16.5">
      <c r="A13" s="287"/>
      <c r="B13" s="287"/>
      <c r="C13" s="313">
        <v>4300</v>
      </c>
      <c r="D13" s="307" t="s">
        <v>264</v>
      </c>
      <c r="E13" s="331">
        <f t="shared" si="0"/>
        <v>100</v>
      </c>
      <c r="F13" s="299">
        <f>'zał 5'!F12</f>
        <v>9628.8</v>
      </c>
      <c r="G13" s="299">
        <f>'zał 5'!G12</f>
        <v>9628.8</v>
      </c>
      <c r="H13" s="299">
        <f>'zał 5'!H12</f>
        <v>9628.8</v>
      </c>
      <c r="I13" s="299">
        <f>'zał 5'!I12</f>
        <v>0</v>
      </c>
      <c r="J13" s="299">
        <f>'zał 5'!J12</f>
        <v>9628.8</v>
      </c>
      <c r="K13" s="299"/>
      <c r="L13" s="339"/>
      <c r="M13" s="339"/>
      <c r="N13" s="339"/>
      <c r="O13" s="339"/>
      <c r="P13" s="339"/>
      <c r="Q13" s="927"/>
      <c r="R13" s="339"/>
      <c r="S13" s="928"/>
    </row>
    <row r="14" spans="1:19" ht="16.5">
      <c r="A14" s="287"/>
      <c r="B14" s="287"/>
      <c r="C14" s="313">
        <v>4430</v>
      </c>
      <c r="D14" s="307" t="s">
        <v>265</v>
      </c>
      <c r="E14" s="331">
        <f t="shared" si="0"/>
        <v>100</v>
      </c>
      <c r="F14" s="299">
        <f>'zał 5'!F13</f>
        <v>531440.13</v>
      </c>
      <c r="G14" s="299">
        <f>'zał 5'!G13</f>
        <v>531440.13</v>
      </c>
      <c r="H14" s="299">
        <f>'zał 5'!H13</f>
        <v>531440.13</v>
      </c>
      <c r="I14" s="299">
        <f>'zał 5'!I13</f>
        <v>0</v>
      </c>
      <c r="J14" s="299">
        <f>'zał 5'!J13</f>
        <v>531440.13</v>
      </c>
      <c r="K14" s="299"/>
      <c r="L14" s="339"/>
      <c r="M14" s="339"/>
      <c r="N14" s="339"/>
      <c r="O14" s="339"/>
      <c r="P14" s="339"/>
      <c r="Q14" s="927"/>
      <c r="R14" s="339"/>
      <c r="S14" s="928"/>
    </row>
    <row r="15" spans="1:19" ht="31.5">
      <c r="A15" s="283">
        <v>400</v>
      </c>
      <c r="B15" s="283"/>
      <c r="C15" s="283"/>
      <c r="D15" s="283" t="s">
        <v>266</v>
      </c>
      <c r="E15" s="284">
        <f aca="true" t="shared" si="4" ref="E15:E64">(G15/F15)*100</f>
        <v>84.70469607197718</v>
      </c>
      <c r="F15" s="822">
        <f aca="true" t="shared" si="5" ref="F15:S15">F16</f>
        <v>91140</v>
      </c>
      <c r="G15" s="822">
        <f t="shared" si="5"/>
        <v>77199.86</v>
      </c>
      <c r="H15" s="822">
        <f t="shared" si="5"/>
        <v>77199.86</v>
      </c>
      <c r="I15" s="822">
        <f t="shared" si="5"/>
        <v>0</v>
      </c>
      <c r="J15" s="822">
        <f t="shared" si="5"/>
        <v>77199.86</v>
      </c>
      <c r="K15" s="822">
        <f t="shared" si="5"/>
        <v>0</v>
      </c>
      <c r="L15" s="822">
        <f t="shared" si="5"/>
        <v>0</v>
      </c>
      <c r="M15" s="822">
        <f t="shared" si="5"/>
        <v>0</v>
      </c>
      <c r="N15" s="822">
        <f t="shared" si="5"/>
        <v>0</v>
      </c>
      <c r="O15" s="822">
        <f t="shared" si="5"/>
        <v>0</v>
      </c>
      <c r="P15" s="822">
        <f t="shared" si="5"/>
        <v>0</v>
      </c>
      <c r="Q15" s="822">
        <f t="shared" si="5"/>
        <v>0</v>
      </c>
      <c r="R15" s="822">
        <f t="shared" si="5"/>
        <v>0</v>
      </c>
      <c r="S15" s="822">
        <f t="shared" si="5"/>
        <v>0</v>
      </c>
    </row>
    <row r="16" spans="1:19" ht="16.5">
      <c r="A16" s="287"/>
      <c r="B16" s="287">
        <v>40002</v>
      </c>
      <c r="C16" s="287"/>
      <c r="D16" s="926" t="s">
        <v>23</v>
      </c>
      <c r="E16" s="330">
        <f t="shared" si="4"/>
        <v>84.70469607197718</v>
      </c>
      <c r="F16" s="335">
        <f aca="true" t="shared" si="6" ref="F16:O16">SUM(F17:F18)</f>
        <v>91140</v>
      </c>
      <c r="G16" s="335">
        <f t="shared" si="6"/>
        <v>77199.86</v>
      </c>
      <c r="H16" s="335">
        <f t="shared" si="6"/>
        <v>77199.86</v>
      </c>
      <c r="I16" s="335">
        <f t="shared" si="6"/>
        <v>0</v>
      </c>
      <c r="J16" s="335">
        <f t="shared" si="6"/>
        <v>77199.86</v>
      </c>
      <c r="K16" s="335">
        <f t="shared" si="6"/>
        <v>0</v>
      </c>
      <c r="L16" s="335">
        <f t="shared" si="6"/>
        <v>0</v>
      </c>
      <c r="M16" s="335">
        <f t="shared" si="6"/>
        <v>0</v>
      </c>
      <c r="N16" s="335">
        <f t="shared" si="6"/>
        <v>0</v>
      </c>
      <c r="O16" s="335">
        <f t="shared" si="6"/>
        <v>0</v>
      </c>
      <c r="P16" s="335">
        <f>SUM(P18:P18)</f>
        <v>0</v>
      </c>
      <c r="Q16" s="335">
        <f>SUM(Q18:Q18)</f>
        <v>0</v>
      </c>
      <c r="R16" s="335">
        <f>SUM(R18:R18)</f>
        <v>0</v>
      </c>
      <c r="S16" s="335">
        <f>SUM(S18:S18)</f>
        <v>0</v>
      </c>
    </row>
    <row r="17" spans="1:19" ht="16.5">
      <c r="A17" s="287"/>
      <c r="B17" s="287"/>
      <c r="C17" s="313">
        <v>4260</v>
      </c>
      <c r="D17" s="930" t="s">
        <v>267</v>
      </c>
      <c r="E17" s="331">
        <f t="shared" si="4"/>
        <v>85.26030927835052</v>
      </c>
      <c r="F17" s="299">
        <v>8924</v>
      </c>
      <c r="G17" s="297">
        <f>H17+P17</f>
        <v>7608.63</v>
      </c>
      <c r="H17" s="298">
        <f>SUM(I17:O17)</f>
        <v>7608.63</v>
      </c>
      <c r="I17" s="335"/>
      <c r="J17" s="299">
        <v>7608.63</v>
      </c>
      <c r="K17" s="335"/>
      <c r="L17" s="335"/>
      <c r="M17" s="335"/>
      <c r="N17" s="335"/>
      <c r="O17" s="335"/>
      <c r="P17" s="335"/>
      <c r="Q17" s="929"/>
      <c r="R17" s="335"/>
      <c r="S17" s="799"/>
    </row>
    <row r="18" spans="1:19" ht="16.5">
      <c r="A18" s="287"/>
      <c r="B18" s="313"/>
      <c r="C18" s="313">
        <v>4300</v>
      </c>
      <c r="D18" s="307" t="s">
        <v>268</v>
      </c>
      <c r="E18" s="331">
        <f t="shared" si="4"/>
        <v>84.64438795368298</v>
      </c>
      <c r="F18" s="299">
        <v>82216</v>
      </c>
      <c r="G18" s="297">
        <f>H18+P18</f>
        <v>69591.23</v>
      </c>
      <c r="H18" s="298">
        <f>SUM(I18:O18)</f>
        <v>69591.23</v>
      </c>
      <c r="I18" s="339"/>
      <c r="J18" s="299">
        <v>69591.23</v>
      </c>
      <c r="K18" s="339"/>
      <c r="L18" s="339"/>
      <c r="M18" s="339"/>
      <c r="N18" s="339"/>
      <c r="O18" s="339"/>
      <c r="P18" s="339"/>
      <c r="Q18" s="927"/>
      <c r="R18" s="339"/>
      <c r="S18" s="928"/>
    </row>
    <row r="19" spans="1:19" ht="16.5">
      <c r="A19" s="283">
        <v>600</v>
      </c>
      <c r="B19" s="283"/>
      <c r="C19" s="283"/>
      <c r="D19" s="283" t="s">
        <v>26</v>
      </c>
      <c r="E19" s="284">
        <f t="shared" si="4"/>
        <v>98.70304255150315</v>
      </c>
      <c r="F19" s="822">
        <f>SUM(F24+F32+F20+F22)</f>
        <v>4007426</v>
      </c>
      <c r="G19" s="822">
        <f>SUM(G24+G32+G20+G22)</f>
        <v>3955451.39</v>
      </c>
      <c r="H19" s="822">
        <f aca="true" t="shared" si="7" ref="H19:O19">SUM(H24+H32)</f>
        <v>321659.96</v>
      </c>
      <c r="I19" s="822">
        <f t="shared" si="7"/>
        <v>3925.2</v>
      </c>
      <c r="J19" s="822">
        <f t="shared" si="7"/>
        <v>317734.7598</v>
      </c>
      <c r="K19" s="822">
        <f t="shared" si="7"/>
        <v>0</v>
      </c>
      <c r="L19" s="822">
        <f t="shared" si="7"/>
        <v>0</v>
      </c>
      <c r="M19" s="822">
        <f t="shared" si="7"/>
        <v>0</v>
      </c>
      <c r="N19" s="822">
        <f t="shared" si="7"/>
        <v>0</v>
      </c>
      <c r="O19" s="822">
        <f t="shared" si="7"/>
        <v>0</v>
      </c>
      <c r="P19" s="822">
        <f>SUM(P22:S22+P20:S20+P24:S24)</f>
        <v>3633791.4299999997</v>
      </c>
      <c r="Q19" s="822">
        <f>SUM(Q20:S20+Q22:S22+Q24:S24)</f>
        <v>3633791.4299999997</v>
      </c>
      <c r="R19" s="822">
        <f>SUM(R20:S20+R22:S22+R24:S24)</f>
        <v>935798.52</v>
      </c>
      <c r="S19" s="822">
        <v>0</v>
      </c>
    </row>
    <row r="20" spans="1:19" ht="16.5">
      <c r="A20" s="317"/>
      <c r="B20" s="317">
        <v>60013</v>
      </c>
      <c r="C20" s="317"/>
      <c r="D20" s="319" t="s">
        <v>598</v>
      </c>
      <c r="E20" s="943">
        <f t="shared" si="4"/>
        <v>100</v>
      </c>
      <c r="F20" s="931">
        <v>160000</v>
      </c>
      <c r="G20" s="931">
        <v>160000</v>
      </c>
      <c r="H20" s="508"/>
      <c r="I20" s="508"/>
      <c r="J20" s="508"/>
      <c r="K20" s="508"/>
      <c r="L20" s="931"/>
      <c r="M20" s="931"/>
      <c r="N20" s="931"/>
      <c r="O20" s="931"/>
      <c r="P20" s="931">
        <v>160000</v>
      </c>
      <c r="Q20" s="931">
        <v>160000</v>
      </c>
      <c r="R20" s="931"/>
      <c r="S20" s="931"/>
    </row>
    <row r="21" spans="1:19" ht="47.25">
      <c r="A21" s="317"/>
      <c r="B21" s="317"/>
      <c r="C21" s="318">
        <v>6300</v>
      </c>
      <c r="D21" s="507" t="s">
        <v>599</v>
      </c>
      <c r="E21" s="1015">
        <f t="shared" si="4"/>
        <v>100</v>
      </c>
      <c r="F21" s="508">
        <v>160000</v>
      </c>
      <c r="G21" s="508">
        <v>160000</v>
      </c>
      <c r="H21" s="508"/>
      <c r="I21" s="508"/>
      <c r="J21" s="508"/>
      <c r="K21" s="508"/>
      <c r="L21" s="931"/>
      <c r="M21" s="931"/>
      <c r="N21" s="931"/>
      <c r="O21" s="931"/>
      <c r="P21" s="508">
        <v>160000</v>
      </c>
      <c r="Q21" s="508">
        <v>160000</v>
      </c>
      <c r="R21" s="508"/>
      <c r="S21" s="508"/>
    </row>
    <row r="22" spans="1:19" ht="16.5">
      <c r="A22" s="317"/>
      <c r="B22" s="317">
        <v>60014</v>
      </c>
      <c r="C22" s="318"/>
      <c r="D22" s="319" t="s">
        <v>602</v>
      </c>
      <c r="E22" s="943">
        <f t="shared" si="4"/>
        <v>99.93559550561797</v>
      </c>
      <c r="F22" s="931">
        <v>44500</v>
      </c>
      <c r="G22" s="931">
        <v>44471.34</v>
      </c>
      <c r="H22" s="508"/>
      <c r="I22" s="508"/>
      <c r="J22" s="508"/>
      <c r="K22" s="508"/>
      <c r="L22" s="931"/>
      <c r="M22" s="931"/>
      <c r="N22" s="931"/>
      <c r="O22" s="931"/>
      <c r="P22" s="931">
        <v>44471.34</v>
      </c>
      <c r="Q22" s="931">
        <v>44471.34</v>
      </c>
      <c r="R22" s="931"/>
      <c r="S22" s="931"/>
    </row>
    <row r="23" spans="1:19" ht="47.25">
      <c r="A23" s="317"/>
      <c r="B23" s="317"/>
      <c r="C23" s="318">
        <v>6300</v>
      </c>
      <c r="D23" s="507" t="s">
        <v>599</v>
      </c>
      <c r="E23" s="1015">
        <f t="shared" si="4"/>
        <v>99.93559550561797</v>
      </c>
      <c r="F23" s="508">
        <v>44500</v>
      </c>
      <c r="G23" s="508">
        <v>44471.34</v>
      </c>
      <c r="H23" s="508"/>
      <c r="I23" s="508"/>
      <c r="J23" s="508"/>
      <c r="K23" s="508"/>
      <c r="L23" s="931"/>
      <c r="M23" s="931"/>
      <c r="N23" s="931"/>
      <c r="O23" s="931"/>
      <c r="P23" s="508">
        <v>44471.34</v>
      </c>
      <c r="Q23" s="508">
        <v>44471.34</v>
      </c>
      <c r="R23" s="508"/>
      <c r="S23" s="508"/>
    </row>
    <row r="24" spans="1:19" ht="16.5">
      <c r="A24" s="287"/>
      <c r="B24" s="287">
        <v>60016</v>
      </c>
      <c r="C24" s="287"/>
      <c r="D24" s="288" t="s">
        <v>27</v>
      </c>
      <c r="E24" s="330">
        <f t="shared" si="4"/>
        <v>98.67876588117358</v>
      </c>
      <c r="F24" s="335">
        <f>SUM(F25:F31)</f>
        <v>3797657</v>
      </c>
      <c r="G24" s="335">
        <f>SUM(G25:G31)</f>
        <v>3747481.06</v>
      </c>
      <c r="H24" s="335">
        <f>SUM(H25:H31)</f>
        <v>318160.97000000003</v>
      </c>
      <c r="I24" s="335">
        <f>SUM(I25:S25)</f>
        <v>3925.2</v>
      </c>
      <c r="J24" s="335">
        <f aca="true" t="shared" si="8" ref="J24:S24">SUM(J26:J31)</f>
        <v>314235.77</v>
      </c>
      <c r="K24" s="335">
        <f t="shared" si="8"/>
        <v>0</v>
      </c>
      <c r="L24" s="335">
        <f t="shared" si="8"/>
        <v>0</v>
      </c>
      <c r="M24" s="335">
        <f t="shared" si="8"/>
        <v>0</v>
      </c>
      <c r="N24" s="335">
        <f t="shared" si="8"/>
        <v>0</v>
      </c>
      <c r="O24" s="335">
        <f t="shared" si="8"/>
        <v>0</v>
      </c>
      <c r="P24" s="335">
        <f t="shared" si="8"/>
        <v>3429320.09</v>
      </c>
      <c r="Q24" s="335">
        <f t="shared" si="8"/>
        <v>3429320.09</v>
      </c>
      <c r="R24" s="335">
        <f t="shared" si="8"/>
        <v>935798.52</v>
      </c>
      <c r="S24" s="335">
        <f t="shared" si="8"/>
        <v>0</v>
      </c>
    </row>
    <row r="25" spans="1:19" ht="16.5">
      <c r="A25" s="287"/>
      <c r="B25" s="287"/>
      <c r="C25" s="313">
        <v>4170</v>
      </c>
      <c r="D25" s="307" t="s">
        <v>263</v>
      </c>
      <c r="E25" s="331">
        <f t="shared" si="4"/>
        <v>90.63033941353036</v>
      </c>
      <c r="F25" s="299">
        <v>4331</v>
      </c>
      <c r="G25" s="297">
        <v>3925.2</v>
      </c>
      <c r="H25" s="298">
        <v>3925.2</v>
      </c>
      <c r="I25" s="299">
        <v>3925.2</v>
      </c>
      <c r="J25" s="335"/>
      <c r="K25" s="335"/>
      <c r="L25" s="335"/>
      <c r="M25" s="335"/>
      <c r="N25" s="335"/>
      <c r="O25" s="335"/>
      <c r="P25" s="929"/>
      <c r="Q25" s="929"/>
      <c r="R25" s="335"/>
      <c r="S25" s="799"/>
    </row>
    <row r="26" spans="1:19" ht="16.5">
      <c r="A26" s="287"/>
      <c r="B26" s="313"/>
      <c r="C26" s="313">
        <v>4210</v>
      </c>
      <c r="D26" s="307" t="s">
        <v>270</v>
      </c>
      <c r="E26" s="331">
        <f t="shared" si="4"/>
        <v>69.87793333333335</v>
      </c>
      <c r="F26" s="299">
        <v>15000</v>
      </c>
      <c r="G26" s="297">
        <f>H26+P26</f>
        <v>10481.69</v>
      </c>
      <c r="H26" s="298">
        <f>SUM(I26:O26)</f>
        <v>10481.69</v>
      </c>
      <c r="I26" s="339"/>
      <c r="J26" s="299">
        <v>10481.69</v>
      </c>
      <c r="K26" s="339"/>
      <c r="L26" s="339"/>
      <c r="M26" s="339"/>
      <c r="N26" s="339"/>
      <c r="O26" s="339"/>
      <c r="P26" s="927"/>
      <c r="Q26" s="927"/>
      <c r="R26" s="339"/>
      <c r="S26" s="928"/>
    </row>
    <row r="27" spans="1:19" ht="16.5">
      <c r="A27" s="287"/>
      <c r="B27" s="313"/>
      <c r="C27" s="313">
        <v>4270</v>
      </c>
      <c r="D27" s="307" t="s">
        <v>271</v>
      </c>
      <c r="E27" s="331">
        <f t="shared" si="4"/>
        <v>93.35165257345093</v>
      </c>
      <c r="F27" s="299">
        <v>257689</v>
      </c>
      <c r="G27" s="297">
        <f>H27+P27</f>
        <v>240556.94</v>
      </c>
      <c r="H27" s="298">
        <f>SUM(I27:O27)</f>
        <v>240556.94</v>
      </c>
      <c r="I27" s="339"/>
      <c r="J27" s="299">
        <v>240556.94</v>
      </c>
      <c r="K27" s="339"/>
      <c r="L27" s="339"/>
      <c r="M27" s="339"/>
      <c r="N27" s="339"/>
      <c r="O27" s="339"/>
      <c r="P27" s="927"/>
      <c r="Q27" s="927"/>
      <c r="R27" s="339"/>
      <c r="S27" s="928"/>
    </row>
    <row r="28" spans="1:19" ht="16.5">
      <c r="A28" s="287"/>
      <c r="B28" s="313"/>
      <c r="C28" s="313">
        <v>4300</v>
      </c>
      <c r="D28" s="307" t="s">
        <v>268</v>
      </c>
      <c r="E28" s="331">
        <f t="shared" si="4"/>
        <v>96.97423621660606</v>
      </c>
      <c r="F28" s="299">
        <v>65169</v>
      </c>
      <c r="G28" s="297">
        <f>H28+P28</f>
        <v>63197.14</v>
      </c>
      <c r="H28" s="298">
        <f>SUM(I28:O28)</f>
        <v>63197.14</v>
      </c>
      <c r="I28" s="339"/>
      <c r="J28" s="299">
        <v>63197.14</v>
      </c>
      <c r="K28" s="339"/>
      <c r="L28" s="339"/>
      <c r="M28" s="339"/>
      <c r="N28" s="339"/>
      <c r="O28" s="339"/>
      <c r="P28" s="927"/>
      <c r="Q28" s="927"/>
      <c r="R28" s="339"/>
      <c r="S28" s="928"/>
    </row>
    <row r="29" spans="1:19" ht="16.5">
      <c r="A29" s="287"/>
      <c r="B29" s="313"/>
      <c r="C29" s="313">
        <v>6050</v>
      </c>
      <c r="D29" s="307" t="s">
        <v>272</v>
      </c>
      <c r="E29" s="331">
        <f t="shared" si="4"/>
        <v>99.74852348660377</v>
      </c>
      <c r="F29" s="299">
        <v>2499808</v>
      </c>
      <c r="G29" s="297">
        <v>2493521.57</v>
      </c>
      <c r="H29" s="298"/>
      <c r="I29" s="339"/>
      <c r="J29" s="299"/>
      <c r="K29" s="339"/>
      <c r="L29" s="339"/>
      <c r="M29" s="339"/>
      <c r="N29" s="339"/>
      <c r="O29" s="339"/>
      <c r="P29" s="927">
        <v>2493521.57</v>
      </c>
      <c r="Q29" s="927">
        <v>2493521.57</v>
      </c>
      <c r="R29" s="339"/>
      <c r="S29" s="928"/>
    </row>
    <row r="30" spans="1:19" ht="16.5">
      <c r="A30" s="287"/>
      <c r="B30" s="313"/>
      <c r="C30" s="313">
        <v>6057</v>
      </c>
      <c r="D30" s="307" t="s">
        <v>272</v>
      </c>
      <c r="E30" s="331">
        <f t="shared" si="4"/>
        <v>100</v>
      </c>
      <c r="F30" s="299">
        <v>438129</v>
      </c>
      <c r="G30" s="297">
        <v>438129</v>
      </c>
      <c r="H30" s="298"/>
      <c r="I30" s="339"/>
      <c r="J30" s="339"/>
      <c r="K30" s="339"/>
      <c r="L30" s="339"/>
      <c r="M30" s="339"/>
      <c r="N30" s="339"/>
      <c r="O30" s="339"/>
      <c r="P30" s="299">
        <v>438129</v>
      </c>
      <c r="Q30" s="439">
        <v>438129</v>
      </c>
      <c r="R30" s="299">
        <f>'zał 7'!F18</f>
        <v>438129</v>
      </c>
      <c r="S30" s="932"/>
    </row>
    <row r="31" spans="1:19" ht="16.5">
      <c r="A31" s="287"/>
      <c r="B31" s="313"/>
      <c r="C31" s="313">
        <v>6059</v>
      </c>
      <c r="D31" s="307" t="s">
        <v>272</v>
      </c>
      <c r="E31" s="331">
        <f t="shared" si="4"/>
        <v>96.16226274368105</v>
      </c>
      <c r="F31" s="299">
        <v>517531</v>
      </c>
      <c r="G31" s="297">
        <v>497669.52</v>
      </c>
      <c r="H31" s="298"/>
      <c r="I31" s="339"/>
      <c r="J31" s="339"/>
      <c r="K31" s="339"/>
      <c r="L31" s="339"/>
      <c r="M31" s="339"/>
      <c r="N31" s="339"/>
      <c r="O31" s="339"/>
      <c r="P31" s="299">
        <v>497669.52</v>
      </c>
      <c r="Q31" s="437">
        <v>497669.52</v>
      </c>
      <c r="R31" s="299">
        <f>'zał 7'!F20</f>
        <v>497669.52</v>
      </c>
      <c r="S31" s="932"/>
    </row>
    <row r="32" spans="1:19" ht="16.5">
      <c r="A32" s="287"/>
      <c r="B32" s="287">
        <v>60095</v>
      </c>
      <c r="C32" s="287"/>
      <c r="D32" s="288" t="s">
        <v>16</v>
      </c>
      <c r="E32" s="330">
        <f t="shared" si="4"/>
        <v>66.4070981210856</v>
      </c>
      <c r="F32" s="335">
        <f>SUM(F33:F34)</f>
        <v>5269</v>
      </c>
      <c r="G32" s="335">
        <f>SUM(G33:G34)</f>
        <v>3498.99</v>
      </c>
      <c r="H32" s="335">
        <f>SUM(H33:H34)</f>
        <v>3498.99</v>
      </c>
      <c r="I32" s="335">
        <f aca="true" t="shared" si="9" ref="I32:S32">SUM(I34:I34)</f>
        <v>0</v>
      </c>
      <c r="J32" s="335">
        <v>3498.9898</v>
      </c>
      <c r="K32" s="335">
        <f t="shared" si="9"/>
        <v>0</v>
      </c>
      <c r="L32" s="335">
        <f t="shared" si="9"/>
        <v>0</v>
      </c>
      <c r="M32" s="335">
        <f t="shared" si="9"/>
        <v>0</v>
      </c>
      <c r="N32" s="335">
        <f t="shared" si="9"/>
        <v>0</v>
      </c>
      <c r="O32" s="335">
        <f t="shared" si="9"/>
        <v>0</v>
      </c>
      <c r="P32" s="335">
        <f t="shared" si="9"/>
        <v>0</v>
      </c>
      <c r="Q32" s="335">
        <f t="shared" si="9"/>
        <v>0</v>
      </c>
      <c r="R32" s="335">
        <f t="shared" si="9"/>
        <v>0</v>
      </c>
      <c r="S32" s="335">
        <f t="shared" si="9"/>
        <v>0</v>
      </c>
    </row>
    <row r="33" spans="1:19" ht="16.5">
      <c r="A33" s="287"/>
      <c r="B33" s="287"/>
      <c r="C33" s="313">
        <v>4210</v>
      </c>
      <c r="D33" s="307" t="s">
        <v>270</v>
      </c>
      <c r="E33" s="331">
        <f t="shared" si="4"/>
        <v>99.9997142040583</v>
      </c>
      <c r="F33" s="299">
        <v>3499</v>
      </c>
      <c r="G33" s="299">
        <v>3498.99</v>
      </c>
      <c r="H33" s="299">
        <v>3498.99</v>
      </c>
      <c r="I33" s="299"/>
      <c r="J33" s="299">
        <v>3498.99</v>
      </c>
      <c r="K33" s="299"/>
      <c r="L33" s="335"/>
      <c r="M33" s="335"/>
      <c r="N33" s="335"/>
      <c r="O33" s="335"/>
      <c r="P33" s="929"/>
      <c r="Q33" s="929"/>
      <c r="R33" s="335"/>
      <c r="S33" s="799"/>
    </row>
    <row r="34" spans="1:19" ht="16.5">
      <c r="A34" s="287"/>
      <c r="B34" s="287"/>
      <c r="C34" s="313">
        <v>4300</v>
      </c>
      <c r="D34" s="307" t="s">
        <v>264</v>
      </c>
      <c r="E34" s="331">
        <f t="shared" si="4"/>
        <v>0</v>
      </c>
      <c r="F34" s="299">
        <v>1770</v>
      </c>
      <c r="G34" s="297">
        <v>0</v>
      </c>
      <c r="H34" s="298">
        <v>0</v>
      </c>
      <c r="I34" s="335"/>
      <c r="J34" s="299">
        <v>0</v>
      </c>
      <c r="K34" s="335"/>
      <c r="L34" s="335"/>
      <c r="M34" s="335"/>
      <c r="N34" s="335"/>
      <c r="O34" s="335"/>
      <c r="P34" s="929"/>
      <c r="Q34" s="929"/>
      <c r="R34" s="335"/>
      <c r="S34" s="928"/>
    </row>
    <row r="35" spans="1:19" ht="16.5">
      <c r="A35" s="283">
        <v>700</v>
      </c>
      <c r="B35" s="283"/>
      <c r="C35" s="283"/>
      <c r="D35" s="283" t="s">
        <v>274</v>
      </c>
      <c r="E35" s="284">
        <f t="shared" si="4"/>
        <v>99.28938414192503</v>
      </c>
      <c r="F35" s="822">
        <f aca="true" t="shared" si="10" ref="F35:O35">F51+F53+F36+F41</f>
        <v>8790613</v>
      </c>
      <c r="G35" s="822">
        <f t="shared" si="10"/>
        <v>8728145.51</v>
      </c>
      <c r="H35" s="822">
        <f t="shared" si="10"/>
        <v>4621259.51</v>
      </c>
      <c r="I35" s="822">
        <f t="shared" si="10"/>
        <v>0</v>
      </c>
      <c r="J35" s="822">
        <f t="shared" si="10"/>
        <v>4621259.51</v>
      </c>
      <c r="K35" s="822">
        <f t="shared" si="10"/>
        <v>0</v>
      </c>
      <c r="L35" s="822">
        <f t="shared" si="10"/>
        <v>0</v>
      </c>
      <c r="M35" s="822">
        <f t="shared" si="10"/>
        <v>0</v>
      </c>
      <c r="N35" s="822">
        <f t="shared" si="10"/>
        <v>0</v>
      </c>
      <c r="O35" s="822">
        <f t="shared" si="10"/>
        <v>0</v>
      </c>
      <c r="P35" s="822">
        <f>P51+P53+P36+P41</f>
        <v>4106886</v>
      </c>
      <c r="Q35" s="822">
        <f>SUM(Q41:S41)</f>
        <v>6886</v>
      </c>
      <c r="R35" s="822">
        <v>0</v>
      </c>
      <c r="S35" s="997">
        <v>4100000</v>
      </c>
    </row>
    <row r="36" spans="1:19" ht="16.5">
      <c r="A36" s="317"/>
      <c r="B36" s="317">
        <v>70004</v>
      </c>
      <c r="C36" s="317"/>
      <c r="D36" s="319" t="s">
        <v>36</v>
      </c>
      <c r="E36" s="330">
        <f t="shared" si="4"/>
        <v>98.84831919340803</v>
      </c>
      <c r="F36" s="931">
        <f aca="true" t="shared" si="11" ref="F36:S36">SUM(F37:F40)</f>
        <v>3196858</v>
      </c>
      <c r="G36" s="931">
        <f t="shared" si="11"/>
        <v>3160040.4</v>
      </c>
      <c r="H36" s="931">
        <f t="shared" si="11"/>
        <v>3160040.4</v>
      </c>
      <c r="I36" s="931">
        <f t="shared" si="11"/>
        <v>0</v>
      </c>
      <c r="J36" s="931">
        <f>SUM(J37:J40)</f>
        <v>3160040.4</v>
      </c>
      <c r="K36" s="931">
        <f t="shared" si="11"/>
        <v>0</v>
      </c>
      <c r="L36" s="931">
        <f t="shared" si="11"/>
        <v>0</v>
      </c>
      <c r="M36" s="931">
        <f t="shared" si="11"/>
        <v>0</v>
      </c>
      <c r="N36" s="931">
        <f t="shared" si="11"/>
        <v>0</v>
      </c>
      <c r="O36" s="931">
        <f t="shared" si="11"/>
        <v>0</v>
      </c>
      <c r="P36" s="931">
        <f t="shared" si="11"/>
        <v>0</v>
      </c>
      <c r="Q36" s="931">
        <f t="shared" si="11"/>
        <v>0</v>
      </c>
      <c r="R36" s="931">
        <f t="shared" si="11"/>
        <v>0</v>
      </c>
      <c r="S36" s="931">
        <f t="shared" si="11"/>
        <v>0</v>
      </c>
    </row>
    <row r="37" spans="1:19" ht="16.5">
      <c r="A37" s="317"/>
      <c r="B37" s="317"/>
      <c r="C37" s="318">
        <v>4260</v>
      </c>
      <c r="D37" s="930" t="s">
        <v>267</v>
      </c>
      <c r="E37" s="331">
        <f t="shared" si="4"/>
        <v>98.4022154985602</v>
      </c>
      <c r="F37" s="508">
        <v>1369624</v>
      </c>
      <c r="G37" s="297">
        <f>H37+P37</f>
        <v>1347740.36</v>
      </c>
      <c r="H37" s="298">
        <f>SUM(I37:O37)</f>
        <v>1347740.36</v>
      </c>
      <c r="I37" s="508"/>
      <c r="J37" s="508">
        <v>1347740.36</v>
      </c>
      <c r="K37" s="931"/>
      <c r="L37" s="931"/>
      <c r="M37" s="931"/>
      <c r="N37" s="931"/>
      <c r="O37" s="931"/>
      <c r="P37" s="931"/>
      <c r="Q37" s="931"/>
      <c r="R37" s="931"/>
      <c r="S37" s="931"/>
    </row>
    <row r="38" spans="1:19" ht="16.5">
      <c r="A38" s="317"/>
      <c r="B38" s="317"/>
      <c r="C38" s="318">
        <v>4270</v>
      </c>
      <c r="D38" s="307" t="s">
        <v>271</v>
      </c>
      <c r="E38" s="331">
        <f t="shared" si="4"/>
        <v>98.808543819008</v>
      </c>
      <c r="F38" s="508">
        <v>616867</v>
      </c>
      <c r="G38" s="297">
        <f>H38+P38</f>
        <v>609517.3</v>
      </c>
      <c r="H38" s="298">
        <f>SUM(I38:O38)</f>
        <v>609517.3</v>
      </c>
      <c r="I38" s="508"/>
      <c r="J38" s="508">
        <v>609517.3</v>
      </c>
      <c r="K38" s="931"/>
      <c r="L38" s="931"/>
      <c r="M38" s="931"/>
      <c r="N38" s="931"/>
      <c r="O38" s="931"/>
      <c r="P38" s="931"/>
      <c r="Q38" s="931"/>
      <c r="R38" s="931"/>
      <c r="S38" s="931"/>
    </row>
    <row r="39" spans="1:19" ht="16.5">
      <c r="A39" s="317"/>
      <c r="B39" s="317"/>
      <c r="C39" s="318">
        <v>4300</v>
      </c>
      <c r="D39" s="307" t="s">
        <v>268</v>
      </c>
      <c r="E39" s="331">
        <f t="shared" si="4"/>
        <v>99.99049341133163</v>
      </c>
      <c r="F39" s="508">
        <v>1140367</v>
      </c>
      <c r="G39" s="297">
        <f>H39+P39</f>
        <v>1140258.59</v>
      </c>
      <c r="H39" s="298">
        <f>SUM(I39:O39)</f>
        <v>1140258.59</v>
      </c>
      <c r="I39" s="508"/>
      <c r="J39" s="508">
        <v>1140258.59</v>
      </c>
      <c r="K39" s="931"/>
      <c r="L39" s="931"/>
      <c r="M39" s="931"/>
      <c r="N39" s="931"/>
      <c r="O39" s="931"/>
      <c r="P39" s="931"/>
      <c r="Q39" s="931"/>
      <c r="R39" s="931"/>
      <c r="S39" s="931"/>
    </row>
    <row r="40" spans="1:19" ht="16.5">
      <c r="A40" s="317"/>
      <c r="B40" s="317"/>
      <c r="C40" s="318">
        <v>4610</v>
      </c>
      <c r="D40" s="307" t="s">
        <v>275</v>
      </c>
      <c r="E40" s="331">
        <f t="shared" si="4"/>
        <v>89.32021428571429</v>
      </c>
      <c r="F40" s="508">
        <v>70000</v>
      </c>
      <c r="G40" s="297">
        <f>H40+P40</f>
        <v>62524.15</v>
      </c>
      <c r="H40" s="298">
        <f>SUM(I40:O40)</f>
        <v>62524.15</v>
      </c>
      <c r="I40" s="508"/>
      <c r="J40" s="508">
        <v>62524.15</v>
      </c>
      <c r="K40" s="931"/>
      <c r="L40" s="931"/>
      <c r="M40" s="931"/>
      <c r="N40" s="931"/>
      <c r="O40" s="931"/>
      <c r="P40" s="931"/>
      <c r="Q40" s="931"/>
      <c r="R40" s="931"/>
      <c r="S40" s="931"/>
    </row>
    <row r="41" spans="1:19" ht="16.5">
      <c r="A41" s="317"/>
      <c r="B41" s="317">
        <v>70005</v>
      </c>
      <c r="C41" s="318"/>
      <c r="D41" s="288" t="s">
        <v>39</v>
      </c>
      <c r="E41" s="330">
        <f t="shared" si="4"/>
        <v>98.76359565401323</v>
      </c>
      <c r="F41" s="931">
        <f>SUM(F42:F50)</f>
        <v>1453755</v>
      </c>
      <c r="G41" s="931">
        <f>SUM(G42:G50)</f>
        <v>1435780.71</v>
      </c>
      <c r="H41" s="931">
        <f>SUM(H42:H49)</f>
        <v>1428894.71</v>
      </c>
      <c r="I41" s="931">
        <f aca="true" t="shared" si="12" ref="I41:S41">SUM(I42:I47)</f>
        <v>0</v>
      </c>
      <c r="J41" s="931">
        <f>SUM(J42:J49)</f>
        <v>1428894.71</v>
      </c>
      <c r="K41" s="931">
        <f t="shared" si="12"/>
        <v>0</v>
      </c>
      <c r="L41" s="931">
        <f t="shared" si="12"/>
        <v>0</v>
      </c>
      <c r="M41" s="931">
        <f t="shared" si="12"/>
        <v>0</v>
      </c>
      <c r="N41" s="931">
        <f t="shared" si="12"/>
        <v>0</v>
      </c>
      <c r="O41" s="931">
        <f t="shared" si="12"/>
        <v>0</v>
      </c>
      <c r="P41" s="931">
        <v>6886</v>
      </c>
      <c r="Q41" s="931">
        <v>6886</v>
      </c>
      <c r="R41" s="931">
        <f t="shared" si="12"/>
        <v>0</v>
      </c>
      <c r="S41" s="931">
        <f t="shared" si="12"/>
        <v>0</v>
      </c>
    </row>
    <row r="42" spans="1:19" ht="16.5">
      <c r="A42" s="287"/>
      <c r="B42" s="313"/>
      <c r="C42" s="313">
        <v>4270</v>
      </c>
      <c r="D42" s="307" t="s">
        <v>276</v>
      </c>
      <c r="E42" s="331">
        <f t="shared" si="4"/>
        <v>99.99824773066759</v>
      </c>
      <c r="F42" s="299">
        <v>34812</v>
      </c>
      <c r="G42" s="297">
        <f aca="true" t="shared" si="13" ref="G42:G49">H42+P42</f>
        <v>34811.39</v>
      </c>
      <c r="H42" s="298">
        <f aca="true" t="shared" si="14" ref="H42:H49">SUM(I42:O42)</f>
        <v>34811.39</v>
      </c>
      <c r="I42" s="339"/>
      <c r="J42" s="299">
        <v>34811.39</v>
      </c>
      <c r="K42" s="339"/>
      <c r="L42" s="339"/>
      <c r="M42" s="339"/>
      <c r="N42" s="339"/>
      <c r="O42" s="339"/>
      <c r="P42" s="927"/>
      <c r="Q42" s="927"/>
      <c r="R42" s="339"/>
      <c r="S42" s="928"/>
    </row>
    <row r="43" spans="1:19" ht="16.5">
      <c r="A43" s="287"/>
      <c r="B43" s="313"/>
      <c r="C43" s="313">
        <v>4300</v>
      </c>
      <c r="D43" s="307" t="s">
        <v>268</v>
      </c>
      <c r="E43" s="331">
        <f t="shared" si="4"/>
        <v>83.96573076504517</v>
      </c>
      <c r="F43" s="299">
        <v>91890</v>
      </c>
      <c r="G43" s="297">
        <f t="shared" si="13"/>
        <v>77156.11</v>
      </c>
      <c r="H43" s="298">
        <f t="shared" si="14"/>
        <v>77156.11</v>
      </c>
      <c r="I43" s="339"/>
      <c r="J43" s="299">
        <v>77156.11</v>
      </c>
      <c r="K43" s="339"/>
      <c r="L43" s="339"/>
      <c r="M43" s="339"/>
      <c r="N43" s="339"/>
      <c r="O43" s="339"/>
      <c r="P43" s="927"/>
      <c r="Q43" s="927"/>
      <c r="R43" s="339"/>
      <c r="S43" s="928"/>
    </row>
    <row r="44" spans="1:19" ht="30" customHeight="1">
      <c r="A44" s="287"/>
      <c r="B44" s="313"/>
      <c r="C44" s="313">
        <v>4390</v>
      </c>
      <c r="D44" s="307" t="s">
        <v>277</v>
      </c>
      <c r="E44" s="331">
        <f t="shared" si="4"/>
        <v>99.9961101602614</v>
      </c>
      <c r="F44" s="299">
        <v>6427</v>
      </c>
      <c r="G44" s="297">
        <f t="shared" si="13"/>
        <v>6426.75</v>
      </c>
      <c r="H44" s="298">
        <f t="shared" si="14"/>
        <v>6426.75</v>
      </c>
      <c r="I44" s="339"/>
      <c r="J44" s="299">
        <v>6426.75</v>
      </c>
      <c r="K44" s="339"/>
      <c r="L44" s="339"/>
      <c r="M44" s="339"/>
      <c r="N44" s="339"/>
      <c r="O44" s="339"/>
      <c r="P44" s="927"/>
      <c r="Q44" s="927"/>
      <c r="R44" s="339"/>
      <c r="S44" s="928"/>
    </row>
    <row r="45" spans="1:19" ht="16.5">
      <c r="A45" s="313"/>
      <c r="B45" s="313"/>
      <c r="C45" s="313">
        <v>4430</v>
      </c>
      <c r="D45" s="307" t="s">
        <v>278</v>
      </c>
      <c r="E45" s="331">
        <f t="shared" si="4"/>
        <v>94.82148226097415</v>
      </c>
      <c r="F45" s="299">
        <v>39912</v>
      </c>
      <c r="G45" s="297">
        <f t="shared" si="13"/>
        <v>37845.15</v>
      </c>
      <c r="H45" s="298">
        <f t="shared" si="14"/>
        <v>37845.15</v>
      </c>
      <c r="I45" s="339"/>
      <c r="J45" s="299">
        <v>37845.15</v>
      </c>
      <c r="K45" s="339"/>
      <c r="L45" s="339"/>
      <c r="M45" s="339"/>
      <c r="N45" s="339"/>
      <c r="O45" s="339"/>
      <c r="P45" s="927"/>
      <c r="Q45" s="927"/>
      <c r="R45" s="339"/>
      <c r="S45" s="928"/>
    </row>
    <row r="46" spans="1:19" ht="16.5">
      <c r="A46" s="313"/>
      <c r="B46" s="313"/>
      <c r="C46" s="313">
        <v>4480</v>
      </c>
      <c r="D46" s="307" t="s">
        <v>81</v>
      </c>
      <c r="E46" s="331">
        <f t="shared" si="4"/>
        <v>99.92107748741302</v>
      </c>
      <c r="F46" s="299">
        <v>1255662</v>
      </c>
      <c r="G46" s="297">
        <f t="shared" si="13"/>
        <v>1254671</v>
      </c>
      <c r="H46" s="298">
        <f t="shared" si="14"/>
        <v>1254671</v>
      </c>
      <c r="I46" s="339"/>
      <c r="J46" s="299">
        <v>1254671</v>
      </c>
      <c r="K46" s="339"/>
      <c r="L46" s="339"/>
      <c r="M46" s="339"/>
      <c r="N46" s="339"/>
      <c r="O46" s="339"/>
      <c r="P46" s="927"/>
      <c r="Q46" s="927"/>
      <c r="R46" s="339"/>
      <c r="S46" s="928"/>
    </row>
    <row r="47" spans="1:19" ht="31.5">
      <c r="A47" s="313"/>
      <c r="B47" s="313"/>
      <c r="C47" s="313">
        <v>4500</v>
      </c>
      <c r="D47" s="307" t="s">
        <v>279</v>
      </c>
      <c r="E47" s="331">
        <f t="shared" si="4"/>
        <v>89.63344788087056</v>
      </c>
      <c r="F47" s="299">
        <v>1746</v>
      </c>
      <c r="G47" s="297">
        <f t="shared" si="13"/>
        <v>1565</v>
      </c>
      <c r="H47" s="298">
        <f t="shared" si="14"/>
        <v>1565</v>
      </c>
      <c r="I47" s="339"/>
      <c r="J47" s="299">
        <v>1565</v>
      </c>
      <c r="K47" s="339"/>
      <c r="L47" s="339"/>
      <c r="M47" s="339"/>
      <c r="N47" s="339"/>
      <c r="O47" s="339"/>
      <c r="P47" s="927"/>
      <c r="Q47" s="927"/>
      <c r="R47" s="339"/>
      <c r="S47" s="928"/>
    </row>
    <row r="48" spans="1:19" ht="16.5">
      <c r="A48" s="313"/>
      <c r="B48" s="313"/>
      <c r="C48" s="313">
        <v>4580</v>
      </c>
      <c r="D48" s="307" t="s">
        <v>50</v>
      </c>
      <c r="E48" s="331">
        <v>100</v>
      </c>
      <c r="F48" s="299">
        <v>1718</v>
      </c>
      <c r="G48" s="297">
        <f t="shared" si="13"/>
        <v>1717.5</v>
      </c>
      <c r="H48" s="298">
        <f t="shared" si="14"/>
        <v>1717.5</v>
      </c>
      <c r="I48" s="339"/>
      <c r="J48" s="299">
        <v>1717.5</v>
      </c>
      <c r="K48" s="339"/>
      <c r="L48" s="339"/>
      <c r="M48" s="339"/>
      <c r="N48" s="339"/>
      <c r="O48" s="339"/>
      <c r="P48" s="927"/>
      <c r="Q48" s="927"/>
      <c r="R48" s="339"/>
      <c r="S48" s="928"/>
    </row>
    <row r="49" spans="1:19" ht="16.5">
      <c r="A49" s="313"/>
      <c r="B49" s="313"/>
      <c r="C49" s="313">
        <v>4610</v>
      </c>
      <c r="D49" s="307" t="s">
        <v>275</v>
      </c>
      <c r="E49" s="331">
        <v>100</v>
      </c>
      <c r="F49" s="299">
        <v>14702</v>
      </c>
      <c r="G49" s="297">
        <f t="shared" si="13"/>
        <v>14701.81</v>
      </c>
      <c r="H49" s="298">
        <f t="shared" si="14"/>
        <v>14701.81</v>
      </c>
      <c r="I49" s="339"/>
      <c r="J49" s="299">
        <v>14701.81</v>
      </c>
      <c r="K49" s="339"/>
      <c r="L49" s="339"/>
      <c r="M49" s="339"/>
      <c r="N49" s="339"/>
      <c r="O49" s="339"/>
      <c r="P49" s="927"/>
      <c r="Q49" s="927"/>
      <c r="R49" s="339"/>
      <c r="S49" s="928"/>
    </row>
    <row r="50" spans="1:19" ht="16.5">
      <c r="A50" s="313"/>
      <c r="B50" s="313"/>
      <c r="C50" s="313">
        <v>6060</v>
      </c>
      <c r="D50" s="307" t="s">
        <v>304</v>
      </c>
      <c r="E50" s="331">
        <v>100</v>
      </c>
      <c r="F50" s="299">
        <v>6886</v>
      </c>
      <c r="G50" s="297">
        <v>6886</v>
      </c>
      <c r="H50" s="298"/>
      <c r="I50" s="339"/>
      <c r="J50" s="299"/>
      <c r="K50" s="339"/>
      <c r="L50" s="339"/>
      <c r="M50" s="339"/>
      <c r="N50" s="339"/>
      <c r="O50" s="339"/>
      <c r="P50" s="927">
        <v>6886</v>
      </c>
      <c r="Q50" s="927">
        <v>6886</v>
      </c>
      <c r="R50" s="339"/>
      <c r="S50" s="928"/>
    </row>
    <row r="51" spans="1:19" ht="16.5">
      <c r="A51" s="287"/>
      <c r="B51" s="287">
        <v>70021</v>
      </c>
      <c r="C51" s="287"/>
      <c r="D51" s="288" t="s">
        <v>280</v>
      </c>
      <c r="E51" s="330">
        <f t="shared" si="4"/>
        <v>100</v>
      </c>
      <c r="F51" s="335">
        <f aca="true" t="shared" si="15" ref="F51:S51">SUM(F52:F52)</f>
        <v>4100000</v>
      </c>
      <c r="G51" s="335">
        <f t="shared" si="15"/>
        <v>4100000</v>
      </c>
      <c r="H51" s="335">
        <f t="shared" si="15"/>
        <v>0</v>
      </c>
      <c r="I51" s="335">
        <f t="shared" si="15"/>
        <v>0</v>
      </c>
      <c r="J51" s="335">
        <f t="shared" si="15"/>
        <v>0</v>
      </c>
      <c r="K51" s="335">
        <f t="shared" si="15"/>
        <v>0</v>
      </c>
      <c r="L51" s="335">
        <f t="shared" si="15"/>
        <v>0</v>
      </c>
      <c r="M51" s="335">
        <f t="shared" si="15"/>
        <v>0</v>
      </c>
      <c r="N51" s="335">
        <f t="shared" si="15"/>
        <v>0</v>
      </c>
      <c r="O51" s="335">
        <f t="shared" si="15"/>
        <v>0</v>
      </c>
      <c r="P51" s="335">
        <f t="shared" si="15"/>
        <v>4100000</v>
      </c>
      <c r="Q51" s="335">
        <f t="shared" si="15"/>
        <v>0</v>
      </c>
      <c r="R51" s="335">
        <f t="shared" si="15"/>
        <v>0</v>
      </c>
      <c r="S51" s="980">
        <f t="shared" si="15"/>
        <v>4100000</v>
      </c>
    </row>
    <row r="52" spans="1:19" ht="47.25">
      <c r="A52" s="287"/>
      <c r="B52" s="313"/>
      <c r="C52" s="313">
        <v>6010</v>
      </c>
      <c r="D52" s="307" t="s">
        <v>281</v>
      </c>
      <c r="E52" s="331">
        <f t="shared" si="4"/>
        <v>100</v>
      </c>
      <c r="F52" s="299">
        <v>4100000</v>
      </c>
      <c r="G52" s="297">
        <v>4100000</v>
      </c>
      <c r="H52" s="298">
        <f>SUM(I52:O52)</f>
        <v>0</v>
      </c>
      <c r="I52" s="339">
        <v>0</v>
      </c>
      <c r="J52" s="339">
        <v>0</v>
      </c>
      <c r="K52" s="339"/>
      <c r="L52" s="339"/>
      <c r="M52" s="339"/>
      <c r="N52" s="339"/>
      <c r="O52" s="339"/>
      <c r="P52" s="299">
        <v>4100000</v>
      </c>
      <c r="Q52" s="927">
        <v>0</v>
      </c>
      <c r="R52" s="339"/>
      <c r="S52" s="823">
        <v>4100000</v>
      </c>
    </row>
    <row r="53" spans="1:19" ht="16.5">
      <c r="A53" s="287"/>
      <c r="B53" s="287">
        <v>70095</v>
      </c>
      <c r="C53" s="313"/>
      <c r="D53" s="288" t="s">
        <v>16</v>
      </c>
      <c r="E53" s="330">
        <f t="shared" si="4"/>
        <v>80.81099999999999</v>
      </c>
      <c r="F53" s="491">
        <v>40000</v>
      </c>
      <c r="G53" s="491">
        <v>32324.4</v>
      </c>
      <c r="H53" s="491">
        <v>32324.4</v>
      </c>
      <c r="I53" s="491"/>
      <c r="J53" s="491">
        <v>32324.4</v>
      </c>
      <c r="K53" s="491"/>
      <c r="L53" s="491"/>
      <c r="M53" s="491"/>
      <c r="N53" s="491"/>
      <c r="O53" s="491"/>
      <c r="P53" s="491"/>
      <c r="Q53" s="491"/>
      <c r="R53" s="491"/>
      <c r="S53" s="491"/>
    </row>
    <row r="54" spans="1:19" ht="16.5">
      <c r="A54" s="287"/>
      <c r="B54" s="287"/>
      <c r="C54" s="313">
        <v>4300</v>
      </c>
      <c r="D54" s="307" t="s">
        <v>264</v>
      </c>
      <c r="E54" s="331">
        <v>40.2</v>
      </c>
      <c r="F54" s="297">
        <v>40000</v>
      </c>
      <c r="G54" s="297">
        <v>32324.4</v>
      </c>
      <c r="H54" s="297">
        <v>32324.4</v>
      </c>
      <c r="I54" s="297"/>
      <c r="J54" s="297">
        <v>32324.4</v>
      </c>
      <c r="K54" s="491"/>
      <c r="L54" s="491"/>
      <c r="M54" s="491"/>
      <c r="N54" s="491"/>
      <c r="O54" s="491"/>
      <c r="P54" s="491"/>
      <c r="Q54" s="933"/>
      <c r="R54" s="491"/>
      <c r="S54" s="934"/>
    </row>
    <row r="55" spans="1:19" ht="16.5">
      <c r="A55" s="283">
        <v>710</v>
      </c>
      <c r="B55" s="283"/>
      <c r="C55" s="283"/>
      <c r="D55" s="283" t="s">
        <v>282</v>
      </c>
      <c r="E55" s="284">
        <f t="shared" si="4"/>
        <v>83.64985442329227</v>
      </c>
      <c r="F55" s="822">
        <f>SUM(F56+F58+F60+F62)</f>
        <v>535800</v>
      </c>
      <c r="G55" s="822">
        <f>G58+G56+G60+G62</f>
        <v>448195.92</v>
      </c>
      <c r="H55" s="822">
        <f>H58+H56+H60+H62</f>
        <v>448195.92</v>
      </c>
      <c r="I55" s="822">
        <f>I58+I56+I60+I62</f>
        <v>0</v>
      </c>
      <c r="J55" s="822">
        <f>J58+J56+J60+J62</f>
        <v>448195.92</v>
      </c>
      <c r="K55" s="822"/>
      <c r="L55" s="822"/>
      <c r="M55" s="822"/>
      <c r="N55" s="822"/>
      <c r="O55" s="822"/>
      <c r="P55" s="822"/>
      <c r="Q55" s="822"/>
      <c r="R55" s="822"/>
      <c r="S55" s="822"/>
    </row>
    <row r="56" spans="1:19" ht="16.5">
      <c r="A56" s="287"/>
      <c r="B56" s="287">
        <v>71004</v>
      </c>
      <c r="C56" s="287"/>
      <c r="D56" s="288" t="s">
        <v>52</v>
      </c>
      <c r="E56" s="330">
        <f t="shared" si="4"/>
        <v>59.85012807881773</v>
      </c>
      <c r="F56" s="335">
        <f>F57</f>
        <v>101500</v>
      </c>
      <c r="G56" s="335">
        <f>G57</f>
        <v>60747.88</v>
      </c>
      <c r="H56" s="335">
        <f>H57</f>
        <v>60747.88</v>
      </c>
      <c r="I56" s="335">
        <f>I57</f>
        <v>0</v>
      </c>
      <c r="J56" s="335">
        <f>J57</f>
        <v>60747.88</v>
      </c>
      <c r="K56" s="335"/>
      <c r="L56" s="335"/>
      <c r="M56" s="335"/>
      <c r="N56" s="335"/>
      <c r="O56" s="335"/>
      <c r="P56" s="335"/>
      <c r="Q56" s="335"/>
      <c r="R56" s="335"/>
      <c r="S56" s="335"/>
    </row>
    <row r="57" spans="1:19" ht="16.5">
      <c r="A57" s="287"/>
      <c r="B57" s="313"/>
      <c r="C57" s="313">
        <v>4300</v>
      </c>
      <c r="D57" s="307" t="s">
        <v>268</v>
      </c>
      <c r="E57" s="331">
        <f t="shared" si="4"/>
        <v>59.85012807881773</v>
      </c>
      <c r="F57" s="299">
        <v>101500</v>
      </c>
      <c r="G57" s="297">
        <f>H57+P57</f>
        <v>60747.88</v>
      </c>
      <c r="H57" s="298">
        <f>SUM(I57:O57)</f>
        <v>60747.88</v>
      </c>
      <c r="I57" s="339"/>
      <c r="J57" s="339">
        <v>60747.88</v>
      </c>
      <c r="K57" s="339"/>
      <c r="L57" s="339"/>
      <c r="M57" s="339"/>
      <c r="N57" s="339"/>
      <c r="O57" s="339"/>
      <c r="P57" s="927"/>
      <c r="Q57" s="927"/>
      <c r="R57" s="339"/>
      <c r="S57" s="928"/>
    </row>
    <row r="58" spans="1:19" ht="16.5">
      <c r="A58" s="287"/>
      <c r="B58" s="287">
        <v>71013</v>
      </c>
      <c r="C58" s="287"/>
      <c r="D58" s="288" t="s">
        <v>283</v>
      </c>
      <c r="E58" s="330">
        <f t="shared" si="4"/>
        <v>55.13997500000001</v>
      </c>
      <c r="F58" s="335">
        <v>40000</v>
      </c>
      <c r="G58" s="335">
        <v>22055.99</v>
      </c>
      <c r="H58" s="335">
        <v>22055.99</v>
      </c>
      <c r="I58" s="335">
        <f>I59</f>
        <v>0</v>
      </c>
      <c r="J58" s="335">
        <v>22055.99</v>
      </c>
      <c r="K58" s="335"/>
      <c r="L58" s="335"/>
      <c r="M58" s="335"/>
      <c r="N58" s="335"/>
      <c r="O58" s="335"/>
      <c r="P58" s="335"/>
      <c r="Q58" s="335"/>
      <c r="R58" s="335"/>
      <c r="S58" s="335"/>
    </row>
    <row r="59" spans="1:19" ht="16.5">
      <c r="A59" s="287"/>
      <c r="B59" s="313"/>
      <c r="C59" s="313">
        <v>4300</v>
      </c>
      <c r="D59" s="307" t="s">
        <v>268</v>
      </c>
      <c r="E59" s="331">
        <f t="shared" si="4"/>
        <v>55.13997500000001</v>
      </c>
      <c r="F59" s="299">
        <v>40000</v>
      </c>
      <c r="G59" s="297">
        <f>H59+P59</f>
        <v>22055.99</v>
      </c>
      <c r="H59" s="298">
        <f>SUM(I59:O59)</f>
        <v>22055.99</v>
      </c>
      <c r="I59" s="339"/>
      <c r="J59" s="339">
        <v>22055.99</v>
      </c>
      <c r="K59" s="339"/>
      <c r="L59" s="339"/>
      <c r="M59" s="339"/>
      <c r="N59" s="339"/>
      <c r="O59" s="339"/>
      <c r="P59" s="927"/>
      <c r="Q59" s="927"/>
      <c r="R59" s="339"/>
      <c r="S59" s="928"/>
    </row>
    <row r="60" spans="1:19" ht="16.5">
      <c r="A60" s="287"/>
      <c r="B60" s="287">
        <v>71035</v>
      </c>
      <c r="C60" s="287"/>
      <c r="D60" s="288" t="s">
        <v>53</v>
      </c>
      <c r="E60" s="330">
        <f t="shared" si="4"/>
        <v>99.85028417588991</v>
      </c>
      <c r="F60" s="335">
        <f>SUM(F61)</f>
        <v>334300</v>
      </c>
      <c r="G60" s="335">
        <v>333799.5</v>
      </c>
      <c r="H60" s="335">
        <v>333799.5</v>
      </c>
      <c r="I60" s="335"/>
      <c r="J60" s="335">
        <v>333799.5</v>
      </c>
      <c r="K60" s="335"/>
      <c r="L60" s="335"/>
      <c r="M60" s="335"/>
      <c r="N60" s="335"/>
      <c r="O60" s="335"/>
      <c r="P60" s="335"/>
      <c r="Q60" s="335"/>
      <c r="R60" s="335"/>
      <c r="S60" s="335"/>
    </row>
    <row r="61" spans="1:19" ht="16.5">
      <c r="A61" s="287"/>
      <c r="B61" s="313"/>
      <c r="C61" s="313">
        <v>4300</v>
      </c>
      <c r="D61" s="307" t="s">
        <v>268</v>
      </c>
      <c r="E61" s="331">
        <f t="shared" si="4"/>
        <v>48.20011965300628</v>
      </c>
      <c r="F61" s="299">
        <v>334300</v>
      </c>
      <c r="G61" s="297">
        <f>H61+P61</f>
        <v>161133</v>
      </c>
      <c r="H61" s="298">
        <f>SUM(I61:O61)</f>
        <v>161133</v>
      </c>
      <c r="I61" s="339"/>
      <c r="J61" s="339">
        <v>161133</v>
      </c>
      <c r="K61" s="339"/>
      <c r="L61" s="339"/>
      <c r="M61" s="339"/>
      <c r="N61" s="339"/>
      <c r="O61" s="339"/>
      <c r="P61" s="927"/>
      <c r="Q61" s="927"/>
      <c r="R61" s="339"/>
      <c r="S61" s="928"/>
    </row>
    <row r="62" spans="1:19" ht="16.5">
      <c r="A62" s="287"/>
      <c r="B62" s="287">
        <v>71095</v>
      </c>
      <c r="C62" s="287"/>
      <c r="D62" s="288" t="s">
        <v>16</v>
      </c>
      <c r="E62" s="331">
        <f t="shared" si="4"/>
        <v>52.654250000000005</v>
      </c>
      <c r="F62" s="335">
        <v>60000</v>
      </c>
      <c r="G62" s="335">
        <f aca="true" t="shared" si="16" ref="G62:S62">G63</f>
        <v>31592.55</v>
      </c>
      <c r="H62" s="335">
        <f t="shared" si="16"/>
        <v>31592.55</v>
      </c>
      <c r="I62" s="335">
        <f t="shared" si="16"/>
        <v>0</v>
      </c>
      <c r="J62" s="335">
        <f t="shared" si="16"/>
        <v>31592.55</v>
      </c>
      <c r="K62" s="335">
        <f t="shared" si="16"/>
        <v>0</v>
      </c>
      <c r="L62" s="335">
        <f t="shared" si="16"/>
        <v>0</v>
      </c>
      <c r="M62" s="335">
        <f t="shared" si="16"/>
        <v>0</v>
      </c>
      <c r="N62" s="335">
        <f t="shared" si="16"/>
        <v>0</v>
      </c>
      <c r="O62" s="335">
        <f t="shared" si="16"/>
        <v>0</v>
      </c>
      <c r="P62" s="335">
        <f t="shared" si="16"/>
        <v>0</v>
      </c>
      <c r="Q62" s="335">
        <f t="shared" si="16"/>
        <v>0</v>
      </c>
      <c r="R62" s="335">
        <f t="shared" si="16"/>
        <v>0</v>
      </c>
      <c r="S62" s="335">
        <f t="shared" si="16"/>
        <v>0</v>
      </c>
    </row>
    <row r="63" spans="1:19" ht="16.5">
      <c r="A63" s="287"/>
      <c r="B63" s="313"/>
      <c r="C63" s="313">
        <v>4300</v>
      </c>
      <c r="D63" s="307" t="s">
        <v>268</v>
      </c>
      <c r="E63" s="331">
        <f t="shared" si="4"/>
        <v>52.654250000000005</v>
      </c>
      <c r="F63" s="299">
        <v>60000</v>
      </c>
      <c r="G63" s="297">
        <f>H63+P63</f>
        <v>31592.55</v>
      </c>
      <c r="H63" s="298">
        <f>SUM(I63:O63)</f>
        <v>31592.55</v>
      </c>
      <c r="I63" s="339"/>
      <c r="J63" s="339">
        <v>31592.55</v>
      </c>
      <c r="K63" s="339"/>
      <c r="L63" s="339"/>
      <c r="M63" s="339"/>
      <c r="N63" s="339"/>
      <c r="O63" s="339"/>
      <c r="P63" s="927"/>
      <c r="Q63" s="927"/>
      <c r="R63" s="339"/>
      <c r="S63" s="928"/>
    </row>
    <row r="64" spans="1:19" ht="16.5">
      <c r="A64" s="283">
        <v>750</v>
      </c>
      <c r="B64" s="283"/>
      <c r="C64" s="283"/>
      <c r="D64" s="283" t="s">
        <v>56</v>
      </c>
      <c r="E64" s="284">
        <f t="shared" si="4"/>
        <v>95.41348648674125</v>
      </c>
      <c r="F64" s="822">
        <f aca="true" t="shared" si="17" ref="F64:R64">SUM(F65+F71+F75+F99+F105)</f>
        <v>5304050</v>
      </c>
      <c r="G64" s="822">
        <f t="shared" si="17"/>
        <v>5060779.029999999</v>
      </c>
      <c r="H64" s="822">
        <f t="shared" si="17"/>
        <v>4920399.1</v>
      </c>
      <c r="I64" s="822">
        <f t="shared" si="17"/>
        <v>3801715.5200000005</v>
      </c>
      <c r="J64" s="822">
        <f t="shared" si="17"/>
        <v>771162.15</v>
      </c>
      <c r="K64" s="822">
        <f t="shared" si="17"/>
        <v>0</v>
      </c>
      <c r="L64" s="822">
        <f>SUM(L65+L71+L75+L99+L105)</f>
        <v>347521.43</v>
      </c>
      <c r="M64" s="822">
        <f t="shared" si="17"/>
        <v>0</v>
      </c>
      <c r="N64" s="822">
        <f t="shared" si="17"/>
        <v>0</v>
      </c>
      <c r="O64" s="822">
        <f t="shared" si="17"/>
        <v>0</v>
      </c>
      <c r="P64" s="822">
        <f t="shared" si="17"/>
        <v>140379.93000000002</v>
      </c>
      <c r="Q64" s="822">
        <f t="shared" si="17"/>
        <v>140379.93000000002</v>
      </c>
      <c r="R64" s="822">
        <f t="shared" si="17"/>
        <v>128509.45000000001</v>
      </c>
      <c r="S64" s="822">
        <f>S66+S75+S99+S105</f>
        <v>0</v>
      </c>
    </row>
    <row r="65" spans="1:19" ht="16.5">
      <c r="A65" s="317"/>
      <c r="B65" s="329">
        <v>75011</v>
      </c>
      <c r="C65" s="329"/>
      <c r="D65" s="935" t="s">
        <v>57</v>
      </c>
      <c r="E65" s="330">
        <f aca="true" t="shared" si="18" ref="E65:E73">G65/F65*100</f>
        <v>96.26771810040451</v>
      </c>
      <c r="F65" s="335">
        <f aca="true" t="shared" si="19" ref="F65:P65">SUM(F66:F70)</f>
        <v>256602</v>
      </c>
      <c r="G65" s="335">
        <f t="shared" si="19"/>
        <v>247024.88999999998</v>
      </c>
      <c r="H65" s="335">
        <f>SUM(H66:H70)</f>
        <v>247024.88999999998</v>
      </c>
      <c r="I65" s="335">
        <f>SUM(I66:I70)</f>
        <v>243021.88999999998</v>
      </c>
      <c r="J65" s="335">
        <f t="shared" si="19"/>
        <v>4003</v>
      </c>
      <c r="K65" s="335">
        <f t="shared" si="19"/>
        <v>0</v>
      </c>
      <c r="L65" s="335">
        <f t="shared" si="19"/>
        <v>0</v>
      </c>
      <c r="M65" s="335">
        <f t="shared" si="19"/>
        <v>0</v>
      </c>
      <c r="N65" s="335">
        <f t="shared" si="19"/>
        <v>0</v>
      </c>
      <c r="O65" s="335">
        <f t="shared" si="19"/>
        <v>0</v>
      </c>
      <c r="P65" s="335">
        <f t="shared" si="19"/>
        <v>0</v>
      </c>
      <c r="Q65" s="335">
        <f>SUM(Q66:Q69)</f>
        <v>0</v>
      </c>
      <c r="R65" s="335">
        <f>SUM(R66:R69)</f>
        <v>0</v>
      </c>
      <c r="S65" s="335">
        <f>SUM(S66:S69)</f>
        <v>0</v>
      </c>
    </row>
    <row r="66" spans="1:19" ht="16.5">
      <c r="A66" s="287"/>
      <c r="B66" s="306"/>
      <c r="C66" s="306">
        <v>4010</v>
      </c>
      <c r="D66" s="635" t="s">
        <v>284</v>
      </c>
      <c r="E66" s="331">
        <f t="shared" si="18"/>
        <v>97.81274358650323</v>
      </c>
      <c r="F66" s="299">
        <v>197825</v>
      </c>
      <c r="G66" s="297">
        <f>H66+P66</f>
        <v>193498.06</v>
      </c>
      <c r="H66" s="298">
        <f>SUM(I66:O66)</f>
        <v>193498.06</v>
      </c>
      <c r="I66" s="299">
        <v>193498.06</v>
      </c>
      <c r="J66" s="299"/>
      <c r="K66" s="299"/>
      <c r="L66" s="299"/>
      <c r="M66" s="299"/>
      <c r="N66" s="299"/>
      <c r="O66" s="299"/>
      <c r="P66" s="299"/>
      <c r="Q66" s="299"/>
      <c r="R66" s="299"/>
      <c r="S66" s="299"/>
    </row>
    <row r="67" spans="1:19" ht="17.25" customHeight="1">
      <c r="A67" s="313"/>
      <c r="B67" s="306"/>
      <c r="C67" s="306">
        <v>4040</v>
      </c>
      <c r="D67" s="635" t="s">
        <v>285</v>
      </c>
      <c r="E67" s="331">
        <f t="shared" si="18"/>
        <v>99.99700035289966</v>
      </c>
      <c r="F67" s="299">
        <v>17002</v>
      </c>
      <c r="G67" s="297">
        <f>H67+P67</f>
        <v>17001.49</v>
      </c>
      <c r="H67" s="298">
        <f>SUM(I67:O67)</f>
        <v>17001.49</v>
      </c>
      <c r="I67" s="299">
        <v>17001.49</v>
      </c>
      <c r="J67" s="299"/>
      <c r="K67" s="299"/>
      <c r="L67" s="299"/>
      <c r="M67" s="299"/>
      <c r="N67" s="299"/>
      <c r="O67" s="299"/>
      <c r="P67" s="299"/>
      <c r="Q67" s="299"/>
      <c r="R67" s="299"/>
      <c r="S67" s="299"/>
    </row>
    <row r="68" spans="1:19" ht="16.5">
      <c r="A68" s="313"/>
      <c r="B68" s="306"/>
      <c r="C68" s="306">
        <v>4110</v>
      </c>
      <c r="D68" s="635" t="s">
        <v>286</v>
      </c>
      <c r="E68" s="331">
        <f t="shared" si="18"/>
        <v>88.09081364829396</v>
      </c>
      <c r="F68" s="299">
        <v>34290</v>
      </c>
      <c r="G68" s="297">
        <f>H68+P68</f>
        <v>30206.34</v>
      </c>
      <c r="H68" s="298">
        <f>SUM(I68:O68)</f>
        <v>30206.34</v>
      </c>
      <c r="I68" s="299">
        <v>30206.34</v>
      </c>
      <c r="J68" s="299"/>
      <c r="K68" s="299"/>
      <c r="L68" s="299"/>
      <c r="M68" s="299"/>
      <c r="N68" s="299"/>
      <c r="O68" s="299"/>
      <c r="P68" s="299"/>
      <c r="Q68" s="299"/>
      <c r="R68" s="299"/>
      <c r="S68" s="299"/>
    </row>
    <row r="69" spans="1:19" ht="16.5">
      <c r="A69" s="287"/>
      <c r="B69" s="306"/>
      <c r="C69" s="306">
        <v>4120</v>
      </c>
      <c r="D69" s="635" t="s">
        <v>287</v>
      </c>
      <c r="E69" s="331">
        <f t="shared" si="18"/>
        <v>66.51349798966112</v>
      </c>
      <c r="F69" s="299">
        <v>3482</v>
      </c>
      <c r="G69" s="297">
        <f>H69+P69</f>
        <v>2316</v>
      </c>
      <c r="H69" s="298">
        <f>SUM(I69:O69)</f>
        <v>2316</v>
      </c>
      <c r="I69" s="299">
        <v>2316</v>
      </c>
      <c r="J69" s="299"/>
      <c r="K69" s="299"/>
      <c r="L69" s="299"/>
      <c r="M69" s="299"/>
      <c r="N69" s="299"/>
      <c r="O69" s="299"/>
      <c r="P69" s="299"/>
      <c r="Q69" s="299"/>
      <c r="R69" s="299"/>
      <c r="S69" s="299"/>
    </row>
    <row r="70" spans="1:19" ht="16.5">
      <c r="A70" s="287"/>
      <c r="B70" s="313"/>
      <c r="C70" s="313">
        <v>4440</v>
      </c>
      <c r="D70" s="307" t="s">
        <v>288</v>
      </c>
      <c r="E70" s="331">
        <f t="shared" si="18"/>
        <v>100</v>
      </c>
      <c r="F70" s="299">
        <v>4003</v>
      </c>
      <c r="G70" s="297">
        <f>H70+P70</f>
        <v>4003</v>
      </c>
      <c r="H70" s="298">
        <f>SUM(I70:O70)</f>
        <v>4003</v>
      </c>
      <c r="I70" s="339"/>
      <c r="J70" s="299">
        <v>4003</v>
      </c>
      <c r="K70" s="339"/>
      <c r="L70" s="339"/>
      <c r="M70" s="339"/>
      <c r="N70" s="339"/>
      <c r="O70" s="339"/>
      <c r="P70" s="927"/>
      <c r="Q70" s="927"/>
      <c r="R70" s="339"/>
      <c r="S70" s="928"/>
    </row>
    <row r="71" spans="1:19" ht="16.5">
      <c r="A71" s="287"/>
      <c r="B71" s="287">
        <v>75022</v>
      </c>
      <c r="C71" s="313"/>
      <c r="D71" s="288" t="s">
        <v>289</v>
      </c>
      <c r="E71" s="330">
        <f t="shared" si="18"/>
        <v>97.10530355641653</v>
      </c>
      <c r="F71" s="335">
        <f>SUM(F72:F74)</f>
        <v>218872</v>
      </c>
      <c r="G71" s="335">
        <f>SUM(G72:G74)</f>
        <v>212536.32</v>
      </c>
      <c r="H71" s="335">
        <f>SUM(H72:H74)</f>
        <v>212536.32</v>
      </c>
      <c r="I71" s="335">
        <f aca="true" t="shared" si="20" ref="I71:S71">SUM(I72:I73)</f>
        <v>0</v>
      </c>
      <c r="J71" s="335">
        <f>SUM(J72:J74)</f>
        <v>6417.38</v>
      </c>
      <c r="K71" s="335">
        <f t="shared" si="20"/>
        <v>0</v>
      </c>
      <c r="L71" s="335">
        <f t="shared" si="20"/>
        <v>206118.94</v>
      </c>
      <c r="M71" s="335">
        <f t="shared" si="20"/>
        <v>0</v>
      </c>
      <c r="N71" s="335">
        <f t="shared" si="20"/>
        <v>0</v>
      </c>
      <c r="O71" s="335">
        <f t="shared" si="20"/>
        <v>0</v>
      </c>
      <c r="P71" s="335">
        <f t="shared" si="20"/>
        <v>0</v>
      </c>
      <c r="Q71" s="335">
        <f t="shared" si="20"/>
        <v>0</v>
      </c>
      <c r="R71" s="335">
        <f t="shared" si="20"/>
        <v>0</v>
      </c>
      <c r="S71" s="335">
        <f t="shared" si="20"/>
        <v>0</v>
      </c>
    </row>
    <row r="72" spans="1:19" ht="16.5">
      <c r="A72" s="287"/>
      <c r="B72" s="287"/>
      <c r="C72" s="313">
        <v>3030</v>
      </c>
      <c r="D72" s="307" t="s">
        <v>290</v>
      </c>
      <c r="E72" s="331">
        <f t="shared" si="18"/>
        <v>97.28465299803655</v>
      </c>
      <c r="F72" s="299">
        <v>211872</v>
      </c>
      <c r="G72" s="297">
        <v>206118.94</v>
      </c>
      <c r="H72" s="298">
        <v>206118.94</v>
      </c>
      <c r="I72" s="339"/>
      <c r="J72" s="299"/>
      <c r="K72" s="339"/>
      <c r="L72" s="339">
        <v>206118.94</v>
      </c>
      <c r="M72" s="339"/>
      <c r="N72" s="339"/>
      <c r="O72" s="339"/>
      <c r="P72" s="927"/>
      <c r="Q72" s="927"/>
      <c r="R72" s="339"/>
      <c r="S72" s="928"/>
    </row>
    <row r="73" spans="1:19" ht="16.5">
      <c r="A73" s="287"/>
      <c r="B73" s="287"/>
      <c r="C73" s="313">
        <v>4210</v>
      </c>
      <c r="D73" s="307" t="s">
        <v>270</v>
      </c>
      <c r="E73" s="331">
        <f t="shared" si="18"/>
        <v>91.31240679988069</v>
      </c>
      <c r="F73" s="299">
        <v>6706</v>
      </c>
      <c r="G73" s="297">
        <f>H73+P73</f>
        <v>6123.41</v>
      </c>
      <c r="H73" s="298">
        <f>SUM(I73:O73)</f>
        <v>6123.41</v>
      </c>
      <c r="I73" s="339"/>
      <c r="J73" s="299">
        <v>6123.41</v>
      </c>
      <c r="K73" s="339"/>
      <c r="L73" s="339"/>
      <c r="M73" s="339"/>
      <c r="N73" s="339"/>
      <c r="O73" s="339"/>
      <c r="P73" s="927"/>
      <c r="Q73" s="927"/>
      <c r="R73" s="339"/>
      <c r="S73" s="928"/>
    </row>
    <row r="74" spans="1:19" ht="16.5">
      <c r="A74" s="287"/>
      <c r="B74" s="287"/>
      <c r="C74" s="313">
        <v>4300</v>
      </c>
      <c r="D74" s="307" t="s">
        <v>264</v>
      </c>
      <c r="E74" s="331">
        <v>100</v>
      </c>
      <c r="F74" s="299">
        <v>294</v>
      </c>
      <c r="G74" s="297">
        <v>293.97</v>
      </c>
      <c r="H74" s="298">
        <v>293.97</v>
      </c>
      <c r="I74" s="339"/>
      <c r="J74" s="299">
        <v>293.97</v>
      </c>
      <c r="K74" s="339"/>
      <c r="L74" s="339"/>
      <c r="M74" s="339"/>
      <c r="N74" s="339"/>
      <c r="O74" s="339"/>
      <c r="P74" s="927"/>
      <c r="Q74" s="927"/>
      <c r="R74" s="339"/>
      <c r="S74" s="928"/>
    </row>
    <row r="75" spans="1:19" ht="16.5">
      <c r="A75" s="287"/>
      <c r="B75" s="287">
        <v>75023</v>
      </c>
      <c r="C75" s="287"/>
      <c r="D75" s="288" t="s">
        <v>60</v>
      </c>
      <c r="E75" s="330">
        <f aca="true" t="shared" si="21" ref="E75:E111">(G75/F75)*100</f>
        <v>95.3382156873005</v>
      </c>
      <c r="F75" s="335">
        <f>SUM(F76:F98)</f>
        <v>4299975</v>
      </c>
      <c r="G75" s="335">
        <f>SUM(G76:G98)</f>
        <v>4099519.4399999995</v>
      </c>
      <c r="H75" s="335">
        <f aca="true" t="shared" si="22" ref="H75:O75">SUM(H76:H97)</f>
        <v>4087648.9599999995</v>
      </c>
      <c r="I75" s="335">
        <f t="shared" si="22"/>
        <v>3482632.6300000004</v>
      </c>
      <c r="J75" s="335">
        <f t="shared" si="22"/>
        <v>587239.04</v>
      </c>
      <c r="K75" s="335">
        <f t="shared" si="22"/>
        <v>0</v>
      </c>
      <c r="L75" s="335">
        <f t="shared" si="22"/>
        <v>17777.29</v>
      </c>
      <c r="M75" s="335">
        <f t="shared" si="22"/>
        <v>0</v>
      </c>
      <c r="N75" s="335">
        <f t="shared" si="22"/>
        <v>0</v>
      </c>
      <c r="O75" s="335">
        <f t="shared" si="22"/>
        <v>0</v>
      </c>
      <c r="P75" s="335">
        <v>11870.48</v>
      </c>
      <c r="Q75" s="335">
        <v>11870.48</v>
      </c>
      <c r="R75" s="335">
        <f>SUM(R76:R97)</f>
        <v>0</v>
      </c>
      <c r="S75" s="335">
        <f>SUM(S76:S97)</f>
        <v>0</v>
      </c>
    </row>
    <row r="76" spans="1:19" ht="16.5">
      <c r="A76" s="313"/>
      <c r="B76" s="313"/>
      <c r="C76" s="313">
        <v>3020</v>
      </c>
      <c r="D76" s="307" t="s">
        <v>291</v>
      </c>
      <c r="E76" s="331">
        <f t="shared" si="21"/>
        <v>86.06773178407165</v>
      </c>
      <c r="F76" s="299">
        <v>20655</v>
      </c>
      <c r="G76" s="297">
        <v>17777.29</v>
      </c>
      <c r="H76" s="298">
        <v>17777.29</v>
      </c>
      <c r="I76" s="339"/>
      <c r="J76" s="339"/>
      <c r="K76" s="339"/>
      <c r="L76" s="339">
        <v>17777.29</v>
      </c>
      <c r="M76" s="339"/>
      <c r="N76" s="339"/>
      <c r="O76" s="339"/>
      <c r="P76" s="927"/>
      <c r="Q76" s="927"/>
      <c r="R76" s="339"/>
      <c r="S76" s="928"/>
    </row>
    <row r="77" spans="1:19" ht="16.5">
      <c r="A77" s="313"/>
      <c r="B77" s="313"/>
      <c r="C77" s="313">
        <v>4010</v>
      </c>
      <c r="D77" s="307" t="s">
        <v>284</v>
      </c>
      <c r="E77" s="331">
        <f t="shared" si="21"/>
        <v>98.65572620198074</v>
      </c>
      <c r="F77" s="299">
        <v>2780473</v>
      </c>
      <c r="G77" s="297">
        <f aca="true" t="shared" si="23" ref="G77:G97">H77+P77</f>
        <v>2743095.83</v>
      </c>
      <c r="H77" s="298">
        <f aca="true" t="shared" si="24" ref="H77:H97">SUM(I77:O77)</f>
        <v>2743095.83</v>
      </c>
      <c r="I77" s="299">
        <v>2743095.83</v>
      </c>
      <c r="J77" s="339"/>
      <c r="K77" s="339"/>
      <c r="L77" s="339"/>
      <c r="M77" s="339"/>
      <c r="N77" s="339"/>
      <c r="O77" s="339"/>
      <c r="P77" s="927"/>
      <c r="Q77" s="927"/>
      <c r="R77" s="339"/>
      <c r="S77" s="928"/>
    </row>
    <row r="78" spans="1:19" ht="16.5">
      <c r="A78" s="313"/>
      <c r="B78" s="313"/>
      <c r="C78" s="313">
        <v>4040</v>
      </c>
      <c r="D78" s="307" t="s">
        <v>285</v>
      </c>
      <c r="E78" s="331">
        <f t="shared" si="21"/>
        <v>99.99980174556117</v>
      </c>
      <c r="F78" s="299">
        <v>216893</v>
      </c>
      <c r="G78" s="297">
        <f t="shared" si="23"/>
        <v>216892.57</v>
      </c>
      <c r="H78" s="298">
        <f t="shared" si="24"/>
        <v>216892.57</v>
      </c>
      <c r="I78" s="299">
        <v>216892.57</v>
      </c>
      <c r="J78" s="339"/>
      <c r="K78" s="339"/>
      <c r="L78" s="339"/>
      <c r="M78" s="339"/>
      <c r="N78" s="339"/>
      <c r="O78" s="339"/>
      <c r="P78" s="927"/>
      <c r="Q78" s="927"/>
      <c r="R78" s="339"/>
      <c r="S78" s="928"/>
    </row>
    <row r="79" spans="1:19" ht="16.5">
      <c r="A79" s="313"/>
      <c r="B79" s="313"/>
      <c r="C79" s="313">
        <v>4110</v>
      </c>
      <c r="D79" s="307" t="s">
        <v>286</v>
      </c>
      <c r="E79" s="331">
        <f t="shared" si="21"/>
        <v>93.96150074411862</v>
      </c>
      <c r="F79" s="299">
        <v>492529</v>
      </c>
      <c r="G79" s="297">
        <f t="shared" si="23"/>
        <v>462787.64</v>
      </c>
      <c r="H79" s="298">
        <f t="shared" si="24"/>
        <v>462787.64</v>
      </c>
      <c r="I79" s="299">
        <v>462787.64</v>
      </c>
      <c r="J79" s="299"/>
      <c r="K79" s="339"/>
      <c r="L79" s="339"/>
      <c r="M79" s="339"/>
      <c r="N79" s="339"/>
      <c r="O79" s="339"/>
      <c r="P79" s="927"/>
      <c r="Q79" s="927"/>
      <c r="R79" s="339"/>
      <c r="S79" s="928"/>
    </row>
    <row r="80" spans="1:19" ht="16.5">
      <c r="A80" s="313"/>
      <c r="B80" s="313"/>
      <c r="C80" s="313">
        <v>4120</v>
      </c>
      <c r="D80" s="307" t="s">
        <v>287</v>
      </c>
      <c r="E80" s="331">
        <f t="shared" si="21"/>
        <v>66.42462149118191</v>
      </c>
      <c r="F80" s="299">
        <v>66511</v>
      </c>
      <c r="G80" s="297">
        <f t="shared" si="23"/>
        <v>44179.68</v>
      </c>
      <c r="H80" s="298">
        <f t="shared" si="24"/>
        <v>44179.68</v>
      </c>
      <c r="I80" s="299">
        <v>44179.68</v>
      </c>
      <c r="J80" s="299"/>
      <c r="K80" s="339"/>
      <c r="L80" s="339"/>
      <c r="M80" s="339"/>
      <c r="N80" s="339"/>
      <c r="O80" s="339"/>
      <c r="P80" s="927"/>
      <c r="Q80" s="927"/>
      <c r="R80" s="339"/>
      <c r="S80" s="928"/>
    </row>
    <row r="81" spans="1:19" ht="16.5">
      <c r="A81" s="313"/>
      <c r="B81" s="313"/>
      <c r="C81" s="313">
        <v>4140</v>
      </c>
      <c r="D81" s="307" t="s">
        <v>729</v>
      </c>
      <c r="E81" s="331">
        <f t="shared" si="21"/>
        <v>49.10394265232975</v>
      </c>
      <c r="F81" s="299">
        <v>3069</v>
      </c>
      <c r="G81" s="297">
        <f t="shared" si="23"/>
        <v>1507</v>
      </c>
      <c r="H81" s="298">
        <f t="shared" si="24"/>
        <v>1507</v>
      </c>
      <c r="I81" s="339"/>
      <c r="J81" s="339">
        <v>1507</v>
      </c>
      <c r="K81" s="339"/>
      <c r="L81" s="339"/>
      <c r="M81" s="339"/>
      <c r="N81" s="339"/>
      <c r="O81" s="339"/>
      <c r="P81" s="927"/>
      <c r="Q81" s="927"/>
      <c r="R81" s="339"/>
      <c r="S81" s="928"/>
    </row>
    <row r="82" spans="1:19" ht="16.5">
      <c r="A82" s="313"/>
      <c r="B82" s="313"/>
      <c r="C82" s="313">
        <v>4170</v>
      </c>
      <c r="D82" s="307" t="s">
        <v>292</v>
      </c>
      <c r="E82" s="331">
        <f t="shared" si="21"/>
        <v>64.78061983471073</v>
      </c>
      <c r="F82" s="299">
        <v>24200</v>
      </c>
      <c r="G82" s="297">
        <f t="shared" si="23"/>
        <v>15676.91</v>
      </c>
      <c r="H82" s="298">
        <f t="shared" si="24"/>
        <v>15676.91</v>
      </c>
      <c r="I82" s="299">
        <v>15676.91</v>
      </c>
      <c r="J82" s="339"/>
      <c r="K82" s="339"/>
      <c r="L82" s="339"/>
      <c r="M82" s="339"/>
      <c r="N82" s="339"/>
      <c r="O82" s="339"/>
      <c r="P82" s="927"/>
      <c r="Q82" s="927"/>
      <c r="R82" s="339"/>
      <c r="S82" s="928"/>
    </row>
    <row r="83" spans="1:19" ht="16.5">
      <c r="A83" s="313"/>
      <c r="B83" s="313"/>
      <c r="C83" s="313">
        <v>4210</v>
      </c>
      <c r="D83" s="307" t="s">
        <v>273</v>
      </c>
      <c r="E83" s="331">
        <f t="shared" si="21"/>
        <v>85.64493547393285</v>
      </c>
      <c r="F83" s="299">
        <v>175278</v>
      </c>
      <c r="G83" s="297">
        <f t="shared" si="23"/>
        <v>150116.73</v>
      </c>
      <c r="H83" s="298">
        <f t="shared" si="24"/>
        <v>150116.73</v>
      </c>
      <c r="I83" s="339"/>
      <c r="J83" s="299">
        <v>150116.73</v>
      </c>
      <c r="K83" s="339"/>
      <c r="L83" s="339"/>
      <c r="M83" s="339"/>
      <c r="N83" s="339"/>
      <c r="O83" s="339"/>
      <c r="P83" s="927"/>
      <c r="Q83" s="927"/>
      <c r="R83" s="339"/>
      <c r="S83" s="928"/>
    </row>
    <row r="84" spans="1:19" ht="16.5">
      <c r="A84" s="313"/>
      <c r="B84" s="313"/>
      <c r="C84" s="313">
        <v>4260</v>
      </c>
      <c r="D84" s="307" t="s">
        <v>293</v>
      </c>
      <c r="E84" s="331">
        <f t="shared" si="21"/>
        <v>89.0366158113731</v>
      </c>
      <c r="F84" s="299">
        <v>72100</v>
      </c>
      <c r="G84" s="297">
        <f t="shared" si="23"/>
        <v>64195.4</v>
      </c>
      <c r="H84" s="298">
        <f t="shared" si="24"/>
        <v>64195.4</v>
      </c>
      <c r="I84" s="339"/>
      <c r="J84" s="299">
        <v>64195.4</v>
      </c>
      <c r="K84" s="339"/>
      <c r="L84" s="339"/>
      <c r="M84" s="339"/>
      <c r="N84" s="339"/>
      <c r="O84" s="339"/>
      <c r="P84" s="927"/>
      <c r="Q84" s="927"/>
      <c r="R84" s="339"/>
      <c r="S84" s="928"/>
    </row>
    <row r="85" spans="1:19" ht="16.5">
      <c r="A85" s="313"/>
      <c r="B85" s="313"/>
      <c r="C85" s="313">
        <v>4270</v>
      </c>
      <c r="D85" s="307" t="s">
        <v>294</v>
      </c>
      <c r="E85" s="331">
        <v>0</v>
      </c>
      <c r="F85" s="299">
        <v>0</v>
      </c>
      <c r="G85" s="297">
        <f t="shared" si="23"/>
        <v>0</v>
      </c>
      <c r="H85" s="298">
        <f t="shared" si="24"/>
        <v>0</v>
      </c>
      <c r="I85" s="339"/>
      <c r="J85" s="299">
        <v>0</v>
      </c>
      <c r="K85" s="339"/>
      <c r="L85" s="339"/>
      <c r="M85" s="339"/>
      <c r="N85" s="339"/>
      <c r="O85" s="339"/>
      <c r="P85" s="927"/>
      <c r="Q85" s="927"/>
      <c r="R85" s="339"/>
      <c r="S85" s="928"/>
    </row>
    <row r="86" spans="1:19" ht="16.5">
      <c r="A86" s="313"/>
      <c r="B86" s="313"/>
      <c r="C86" s="313">
        <v>4280</v>
      </c>
      <c r="D86" s="307" t="s">
        <v>295</v>
      </c>
      <c r="E86" s="331">
        <f t="shared" si="21"/>
        <v>82.5</v>
      </c>
      <c r="F86" s="299">
        <v>4000</v>
      </c>
      <c r="G86" s="297">
        <f t="shared" si="23"/>
        <v>3300</v>
      </c>
      <c r="H86" s="298">
        <f t="shared" si="24"/>
        <v>3300</v>
      </c>
      <c r="I86" s="339"/>
      <c r="J86" s="299">
        <v>3300</v>
      </c>
      <c r="K86" s="339"/>
      <c r="L86" s="339"/>
      <c r="M86" s="339"/>
      <c r="N86" s="339"/>
      <c r="O86" s="339"/>
      <c r="P86" s="927"/>
      <c r="Q86" s="927"/>
      <c r="R86" s="339"/>
      <c r="S86" s="928"/>
    </row>
    <row r="87" spans="1:19" ht="16.5">
      <c r="A87" s="313"/>
      <c r="B87" s="313"/>
      <c r="C87" s="313">
        <v>4300</v>
      </c>
      <c r="D87" s="307" t="s">
        <v>296</v>
      </c>
      <c r="E87" s="331">
        <f t="shared" si="21"/>
        <v>90.93149697212469</v>
      </c>
      <c r="F87" s="299">
        <v>212195</v>
      </c>
      <c r="G87" s="297">
        <f t="shared" si="23"/>
        <v>192952.09</v>
      </c>
      <c r="H87" s="298">
        <f t="shared" si="24"/>
        <v>192952.09</v>
      </c>
      <c r="I87" s="339"/>
      <c r="J87" s="299">
        <v>192952.09</v>
      </c>
      <c r="K87" s="339"/>
      <c r="L87" s="339"/>
      <c r="M87" s="339"/>
      <c r="N87" s="339"/>
      <c r="O87" s="339"/>
      <c r="P87" s="927"/>
      <c r="Q87" s="927"/>
      <c r="R87" s="339"/>
      <c r="S87" s="928"/>
    </row>
    <row r="88" spans="1:19" ht="16.5">
      <c r="A88" s="313"/>
      <c r="B88" s="313"/>
      <c r="C88" s="313">
        <v>4350</v>
      </c>
      <c r="D88" s="307" t="s">
        <v>297</v>
      </c>
      <c r="E88" s="331">
        <f t="shared" si="21"/>
        <v>95.40969417195615</v>
      </c>
      <c r="F88" s="299">
        <v>3466</v>
      </c>
      <c r="G88" s="297">
        <f t="shared" si="23"/>
        <v>3306.9</v>
      </c>
      <c r="H88" s="298">
        <f t="shared" si="24"/>
        <v>3306.9</v>
      </c>
      <c r="I88" s="339"/>
      <c r="J88" s="299">
        <v>3306.9</v>
      </c>
      <c r="K88" s="339"/>
      <c r="L88" s="339"/>
      <c r="M88" s="339"/>
      <c r="N88" s="339"/>
      <c r="O88" s="339"/>
      <c r="P88" s="927"/>
      <c r="Q88" s="927"/>
      <c r="R88" s="339"/>
      <c r="S88" s="928"/>
    </row>
    <row r="89" spans="1:19" ht="31.5">
      <c r="A89" s="313"/>
      <c r="B89" s="313"/>
      <c r="C89" s="313">
        <v>4360</v>
      </c>
      <c r="D89" s="312" t="s">
        <v>298</v>
      </c>
      <c r="E89" s="331">
        <f t="shared" si="21"/>
        <v>94.60393103448276</v>
      </c>
      <c r="F89" s="299">
        <v>14500</v>
      </c>
      <c r="G89" s="297">
        <f t="shared" si="23"/>
        <v>13717.57</v>
      </c>
      <c r="H89" s="298">
        <f t="shared" si="24"/>
        <v>13717.57</v>
      </c>
      <c r="I89" s="339"/>
      <c r="J89" s="299">
        <v>13717.57</v>
      </c>
      <c r="K89" s="339"/>
      <c r="L89" s="339"/>
      <c r="M89" s="339"/>
      <c r="N89" s="339"/>
      <c r="O89" s="339"/>
      <c r="P89" s="927"/>
      <c r="Q89" s="927"/>
      <c r="R89" s="339"/>
      <c r="S89" s="928"/>
    </row>
    <row r="90" spans="1:19" ht="31.5">
      <c r="A90" s="313"/>
      <c r="B90" s="313"/>
      <c r="C90" s="313">
        <v>4370</v>
      </c>
      <c r="D90" s="312" t="s">
        <v>299</v>
      </c>
      <c r="E90" s="331">
        <f t="shared" si="21"/>
        <v>31.924407407407408</v>
      </c>
      <c r="F90" s="299">
        <v>27000</v>
      </c>
      <c r="G90" s="297">
        <f t="shared" si="23"/>
        <v>8619.59</v>
      </c>
      <c r="H90" s="298">
        <f t="shared" si="24"/>
        <v>8619.59</v>
      </c>
      <c r="I90" s="339"/>
      <c r="J90" s="299">
        <v>8619.59</v>
      </c>
      <c r="K90" s="339"/>
      <c r="L90" s="339"/>
      <c r="M90" s="339"/>
      <c r="N90" s="339"/>
      <c r="O90" s="339"/>
      <c r="P90" s="927"/>
      <c r="Q90" s="927"/>
      <c r="R90" s="339"/>
      <c r="S90" s="928"/>
    </row>
    <row r="91" spans="1:19" ht="16.5">
      <c r="A91" s="313"/>
      <c r="B91" s="313"/>
      <c r="C91" s="313">
        <v>4380</v>
      </c>
      <c r="D91" s="312" t="s">
        <v>300</v>
      </c>
      <c r="E91" s="331">
        <f t="shared" si="21"/>
        <v>25.275</v>
      </c>
      <c r="F91" s="299">
        <v>2000</v>
      </c>
      <c r="G91" s="297">
        <f t="shared" si="23"/>
        <v>505.5</v>
      </c>
      <c r="H91" s="298">
        <f t="shared" si="24"/>
        <v>505.5</v>
      </c>
      <c r="I91" s="339"/>
      <c r="J91" s="299">
        <v>505.5</v>
      </c>
      <c r="K91" s="339"/>
      <c r="L91" s="339"/>
      <c r="M91" s="339"/>
      <c r="N91" s="339"/>
      <c r="O91" s="339"/>
      <c r="P91" s="927"/>
      <c r="Q91" s="927"/>
      <c r="R91" s="339"/>
      <c r="S91" s="928"/>
    </row>
    <row r="92" spans="1:19" ht="16.5">
      <c r="A92" s="313"/>
      <c r="B92" s="313"/>
      <c r="C92" s="313">
        <v>4410</v>
      </c>
      <c r="D92" s="307" t="s">
        <v>301</v>
      </c>
      <c r="E92" s="331">
        <f t="shared" si="21"/>
        <v>92.00296078431373</v>
      </c>
      <c r="F92" s="299">
        <v>51000</v>
      </c>
      <c r="G92" s="297">
        <f t="shared" si="23"/>
        <v>46921.51</v>
      </c>
      <c r="H92" s="298">
        <f t="shared" si="24"/>
        <v>46921.51</v>
      </c>
      <c r="I92" s="339"/>
      <c r="J92" s="299">
        <v>46921.51</v>
      </c>
      <c r="K92" s="339"/>
      <c r="L92" s="339"/>
      <c r="M92" s="339"/>
      <c r="N92" s="339"/>
      <c r="O92" s="339"/>
      <c r="P92" s="927"/>
      <c r="Q92" s="927"/>
      <c r="R92" s="339"/>
      <c r="S92" s="928"/>
    </row>
    <row r="93" spans="1:19" ht="16.5">
      <c r="A93" s="313"/>
      <c r="B93" s="313"/>
      <c r="C93" s="313">
        <v>4420</v>
      </c>
      <c r="D93" s="307" t="s">
        <v>302</v>
      </c>
      <c r="E93" s="331">
        <f t="shared" si="21"/>
        <v>84.8562</v>
      </c>
      <c r="F93" s="299">
        <v>5000</v>
      </c>
      <c r="G93" s="297">
        <f t="shared" si="23"/>
        <v>4242.81</v>
      </c>
      <c r="H93" s="298">
        <f t="shared" si="24"/>
        <v>4242.81</v>
      </c>
      <c r="I93" s="339"/>
      <c r="J93" s="299">
        <v>4242.81</v>
      </c>
      <c r="K93" s="339"/>
      <c r="L93" s="339"/>
      <c r="M93" s="339"/>
      <c r="N93" s="339"/>
      <c r="O93" s="339"/>
      <c r="P93" s="927"/>
      <c r="Q93" s="927"/>
      <c r="R93" s="339"/>
      <c r="S93" s="928"/>
    </row>
    <row r="94" spans="1:19" ht="16.5">
      <c r="A94" s="313"/>
      <c r="B94" s="313"/>
      <c r="C94" s="313">
        <v>4430</v>
      </c>
      <c r="D94" s="307" t="s">
        <v>278</v>
      </c>
      <c r="E94" s="331">
        <f t="shared" si="21"/>
        <v>99.9965379954994</v>
      </c>
      <c r="F94" s="299">
        <v>11554</v>
      </c>
      <c r="G94" s="297">
        <f t="shared" si="23"/>
        <v>11553.6</v>
      </c>
      <c r="H94" s="298">
        <f t="shared" si="24"/>
        <v>11553.6</v>
      </c>
      <c r="I94" s="339"/>
      <c r="J94" s="299">
        <v>11553.6</v>
      </c>
      <c r="K94" s="339"/>
      <c r="L94" s="339"/>
      <c r="M94" s="339"/>
      <c r="N94" s="339"/>
      <c r="O94" s="339"/>
      <c r="P94" s="927"/>
      <c r="Q94" s="927"/>
      <c r="R94" s="339"/>
      <c r="S94" s="928"/>
    </row>
    <row r="95" spans="1:19" ht="16.5">
      <c r="A95" s="313"/>
      <c r="B95" s="313"/>
      <c r="C95" s="313">
        <v>4440</v>
      </c>
      <c r="D95" s="307" t="s">
        <v>288</v>
      </c>
      <c r="E95" s="331">
        <f t="shared" si="21"/>
        <v>97.81029502785228</v>
      </c>
      <c r="F95" s="299">
        <v>77552</v>
      </c>
      <c r="G95" s="297">
        <f t="shared" si="23"/>
        <v>75853.84</v>
      </c>
      <c r="H95" s="298">
        <f t="shared" si="24"/>
        <v>75853.84</v>
      </c>
      <c r="I95" s="339"/>
      <c r="J95" s="299">
        <v>75853.84</v>
      </c>
      <c r="K95" s="339"/>
      <c r="L95" s="339"/>
      <c r="M95" s="339"/>
      <c r="N95" s="339"/>
      <c r="O95" s="339"/>
      <c r="P95" s="927"/>
      <c r="Q95" s="927"/>
      <c r="R95" s="339"/>
      <c r="S95" s="928"/>
    </row>
    <row r="96" spans="1:19" ht="16.5">
      <c r="A96" s="313"/>
      <c r="B96" s="313"/>
      <c r="C96" s="313">
        <v>4610</v>
      </c>
      <c r="D96" s="307" t="s">
        <v>275</v>
      </c>
      <c r="E96" s="331">
        <f t="shared" si="21"/>
        <v>0.14666666666666667</v>
      </c>
      <c r="F96" s="299">
        <v>3000</v>
      </c>
      <c r="G96" s="297">
        <f t="shared" si="23"/>
        <v>4.4</v>
      </c>
      <c r="H96" s="298">
        <f t="shared" si="24"/>
        <v>4.4</v>
      </c>
      <c r="I96" s="339"/>
      <c r="J96" s="299">
        <v>4.4</v>
      </c>
      <c r="K96" s="339"/>
      <c r="L96" s="339"/>
      <c r="M96" s="339"/>
      <c r="N96" s="339"/>
      <c r="O96" s="339"/>
      <c r="P96" s="927"/>
      <c r="Q96" s="927"/>
      <c r="R96" s="339"/>
      <c r="S96" s="928"/>
    </row>
    <row r="97" spans="1:19" ht="31.5">
      <c r="A97" s="313"/>
      <c r="B97" s="313"/>
      <c r="C97" s="313">
        <v>4700</v>
      </c>
      <c r="D97" s="307" t="s">
        <v>303</v>
      </c>
      <c r="E97" s="331">
        <f t="shared" si="21"/>
        <v>41.7684</v>
      </c>
      <c r="F97" s="299">
        <v>25000</v>
      </c>
      <c r="G97" s="297">
        <f t="shared" si="23"/>
        <v>10442.1</v>
      </c>
      <c r="H97" s="298">
        <f t="shared" si="24"/>
        <v>10442.1</v>
      </c>
      <c r="I97" s="339"/>
      <c r="J97" s="299">
        <v>10442.1</v>
      </c>
      <c r="K97" s="339"/>
      <c r="L97" s="339"/>
      <c r="M97" s="339"/>
      <c r="N97" s="339"/>
      <c r="O97" s="339"/>
      <c r="P97" s="927"/>
      <c r="Q97" s="927"/>
      <c r="R97" s="339"/>
      <c r="S97" s="928"/>
    </row>
    <row r="98" spans="1:19" ht="16.5">
      <c r="A98" s="313"/>
      <c r="B98" s="313"/>
      <c r="C98" s="313">
        <v>6060</v>
      </c>
      <c r="D98" s="307" t="s">
        <v>304</v>
      </c>
      <c r="E98" s="331">
        <f t="shared" si="21"/>
        <v>98.92066666666666</v>
      </c>
      <c r="F98" s="299">
        <v>12000</v>
      </c>
      <c r="G98" s="297">
        <v>11870.48</v>
      </c>
      <c r="H98" s="298"/>
      <c r="I98" s="339"/>
      <c r="J98" s="299"/>
      <c r="K98" s="339"/>
      <c r="L98" s="339"/>
      <c r="M98" s="339"/>
      <c r="N98" s="339"/>
      <c r="O98" s="339"/>
      <c r="P98" s="927">
        <v>11870.48</v>
      </c>
      <c r="Q98" s="927">
        <v>11870.48</v>
      </c>
      <c r="R98" s="339"/>
      <c r="S98" s="928"/>
    </row>
    <row r="99" spans="1:19" ht="16.5">
      <c r="A99" s="287"/>
      <c r="B99" s="287">
        <v>75075</v>
      </c>
      <c r="C99" s="287"/>
      <c r="D99" s="288" t="s">
        <v>305</v>
      </c>
      <c r="E99" s="330">
        <f t="shared" si="21"/>
        <v>88.74497510798936</v>
      </c>
      <c r="F99" s="335">
        <f aca="true" t="shared" si="25" ref="F99:Q99">SUM(F100:F104)</f>
        <v>188213</v>
      </c>
      <c r="G99" s="335">
        <f>SUM(G100:G104)</f>
        <v>167029.58000000002</v>
      </c>
      <c r="H99" s="335">
        <f t="shared" si="25"/>
        <v>38520.13</v>
      </c>
      <c r="I99" s="335">
        <f t="shared" si="25"/>
        <v>2798</v>
      </c>
      <c r="J99" s="335">
        <f t="shared" si="25"/>
        <v>35722.13</v>
      </c>
      <c r="K99" s="335">
        <f t="shared" si="25"/>
        <v>0</v>
      </c>
      <c r="L99" s="335">
        <f t="shared" si="25"/>
        <v>0</v>
      </c>
      <c r="M99" s="335">
        <f t="shared" si="25"/>
        <v>0</v>
      </c>
      <c r="N99" s="335">
        <f t="shared" si="25"/>
        <v>0</v>
      </c>
      <c r="O99" s="335">
        <f t="shared" si="25"/>
        <v>0</v>
      </c>
      <c r="P99" s="335">
        <f t="shared" si="25"/>
        <v>128509.45000000001</v>
      </c>
      <c r="Q99" s="335">
        <f t="shared" si="25"/>
        <v>128509.45000000001</v>
      </c>
      <c r="R99" s="335">
        <f>SUM(R102:R104)</f>
        <v>128509.45000000001</v>
      </c>
      <c r="S99" s="335">
        <f>SUM(S100:S102)</f>
        <v>0</v>
      </c>
    </row>
    <row r="100" spans="1:19" ht="16.5">
      <c r="A100" s="313"/>
      <c r="B100" s="313"/>
      <c r="C100" s="313">
        <v>4170</v>
      </c>
      <c r="D100" s="307" t="s">
        <v>292</v>
      </c>
      <c r="E100" s="331">
        <f t="shared" si="21"/>
        <v>96.48275862068965</v>
      </c>
      <c r="F100" s="299">
        <v>2900</v>
      </c>
      <c r="G100" s="297">
        <f>H100+P100</f>
        <v>2798</v>
      </c>
      <c r="H100" s="298">
        <f>SUM(I100:O100)</f>
        <v>2798</v>
      </c>
      <c r="I100" s="299">
        <v>2798</v>
      </c>
      <c r="J100" s="2"/>
      <c r="K100" s="339"/>
      <c r="L100" s="339"/>
      <c r="M100" s="339"/>
      <c r="N100" s="339"/>
      <c r="O100" s="339"/>
      <c r="P100" s="927"/>
      <c r="Q100" s="927"/>
      <c r="R100" s="339"/>
      <c r="S100" s="928"/>
    </row>
    <row r="101" spans="1:19" ht="16.5">
      <c r="A101" s="313"/>
      <c r="B101" s="313"/>
      <c r="C101" s="313">
        <v>4210</v>
      </c>
      <c r="D101" s="307" t="s">
        <v>273</v>
      </c>
      <c r="E101" s="331">
        <f t="shared" si="21"/>
        <v>5.6000000000000005</v>
      </c>
      <c r="F101" s="299">
        <v>2000</v>
      </c>
      <c r="G101" s="297">
        <f>H101+P101</f>
        <v>112</v>
      </c>
      <c r="H101" s="298">
        <f>SUM(I101:O101)</f>
        <v>112</v>
      </c>
      <c r="I101" s="339"/>
      <c r="J101" s="299">
        <v>112</v>
      </c>
      <c r="K101" s="339"/>
      <c r="L101" s="339"/>
      <c r="M101" s="339"/>
      <c r="N101" s="339"/>
      <c r="O101" s="339"/>
      <c r="P101" s="927"/>
      <c r="Q101" s="927"/>
      <c r="R101" s="339"/>
      <c r="S101" s="928"/>
    </row>
    <row r="102" spans="1:19" ht="16.5">
      <c r="A102" s="313"/>
      <c r="B102" s="313"/>
      <c r="C102" s="313">
        <v>4300</v>
      </c>
      <c r="D102" s="307" t="s">
        <v>268</v>
      </c>
      <c r="E102" s="331">
        <f t="shared" si="21"/>
        <v>66.80448363192946</v>
      </c>
      <c r="F102" s="299">
        <v>53305</v>
      </c>
      <c r="G102" s="297">
        <f>H102+P102</f>
        <v>35610.13</v>
      </c>
      <c r="H102" s="298">
        <f>SUM(I102:O102)</f>
        <v>35610.13</v>
      </c>
      <c r="I102" s="339"/>
      <c r="J102" s="299">
        <v>35610.13</v>
      </c>
      <c r="K102" s="339"/>
      <c r="L102" s="339"/>
      <c r="M102" s="339"/>
      <c r="N102" s="339"/>
      <c r="O102" s="339"/>
      <c r="P102" s="927"/>
      <c r="Q102" s="927"/>
      <c r="R102" s="339"/>
      <c r="S102" s="928"/>
    </row>
    <row r="103" spans="1:19" ht="16.5">
      <c r="A103" s="313"/>
      <c r="B103" s="313"/>
      <c r="C103" s="313">
        <v>6058</v>
      </c>
      <c r="D103" s="307" t="s">
        <v>306</v>
      </c>
      <c r="E103" s="331">
        <f t="shared" si="21"/>
        <v>98.90285321416296</v>
      </c>
      <c r="F103" s="299">
        <v>72725</v>
      </c>
      <c r="G103" s="297">
        <f>H103+P103</f>
        <v>71927.1</v>
      </c>
      <c r="H103" s="298">
        <f>SUM(I103:O103)</f>
        <v>0</v>
      </c>
      <c r="I103" s="339"/>
      <c r="J103" s="299"/>
      <c r="K103" s="339"/>
      <c r="L103" s="339"/>
      <c r="M103" s="339"/>
      <c r="N103" s="339"/>
      <c r="O103" s="339"/>
      <c r="P103" s="927">
        <v>71927.1</v>
      </c>
      <c r="Q103" s="927">
        <v>71927.1</v>
      </c>
      <c r="R103" s="339">
        <v>71927.1</v>
      </c>
      <c r="S103" s="928"/>
    </row>
    <row r="104" spans="1:19" ht="16.5">
      <c r="A104" s="313"/>
      <c r="B104" s="313"/>
      <c r="C104" s="313">
        <v>6059</v>
      </c>
      <c r="D104" s="307" t="s">
        <v>306</v>
      </c>
      <c r="E104" s="331">
        <f t="shared" si="21"/>
        <v>98.7768622453433</v>
      </c>
      <c r="F104" s="299">
        <v>57283</v>
      </c>
      <c r="G104" s="297">
        <v>56582.35</v>
      </c>
      <c r="H104" s="298">
        <f>SUM(I104:O104)</f>
        <v>0</v>
      </c>
      <c r="I104" s="339"/>
      <c r="J104" s="299"/>
      <c r="K104" s="339"/>
      <c r="L104" s="339"/>
      <c r="M104" s="339"/>
      <c r="N104" s="339"/>
      <c r="O104" s="339"/>
      <c r="P104" s="299">
        <v>56582.35</v>
      </c>
      <c r="Q104" s="927">
        <v>56582.35</v>
      </c>
      <c r="R104" s="339">
        <f>'zał 7'!F36</f>
        <v>56582.35</v>
      </c>
      <c r="S104" s="928"/>
    </row>
    <row r="105" spans="1:19" ht="16.5">
      <c r="A105" s="287"/>
      <c r="B105" s="287">
        <v>75095</v>
      </c>
      <c r="C105" s="287"/>
      <c r="D105" s="288" t="s">
        <v>16</v>
      </c>
      <c r="E105" s="330">
        <f t="shared" si="21"/>
        <v>98.31979975792332</v>
      </c>
      <c r="F105" s="335">
        <f aca="true" t="shared" si="26" ref="F105:P105">SUM(F106:F111)</f>
        <v>340388</v>
      </c>
      <c r="G105" s="335">
        <f>SUM(G106:G111)</f>
        <v>334668.80000000005</v>
      </c>
      <c r="H105" s="335">
        <f t="shared" si="26"/>
        <v>334668.80000000005</v>
      </c>
      <c r="I105" s="335">
        <f t="shared" si="26"/>
        <v>73263</v>
      </c>
      <c r="J105" s="335">
        <f t="shared" si="26"/>
        <v>137780.6</v>
      </c>
      <c r="K105" s="335">
        <f t="shared" si="26"/>
        <v>0</v>
      </c>
      <c r="L105" s="335">
        <f t="shared" si="26"/>
        <v>123625.2</v>
      </c>
      <c r="M105" s="335">
        <f t="shared" si="26"/>
        <v>0</v>
      </c>
      <c r="N105" s="335">
        <f t="shared" si="26"/>
        <v>0</v>
      </c>
      <c r="O105" s="335">
        <f t="shared" si="26"/>
        <v>0</v>
      </c>
      <c r="P105" s="335">
        <f t="shared" si="26"/>
        <v>0</v>
      </c>
      <c r="Q105" s="335">
        <f>SUM(Q106:Q110)</f>
        <v>0</v>
      </c>
      <c r="R105" s="335">
        <f>SUM(R106:R110)</f>
        <v>0</v>
      </c>
      <c r="S105" s="335">
        <f>SUM(S106:S110)</f>
        <v>0</v>
      </c>
    </row>
    <row r="106" spans="1:19" ht="16.5">
      <c r="A106" s="313"/>
      <c r="B106" s="313"/>
      <c r="C106" s="313">
        <v>3030</v>
      </c>
      <c r="D106" s="307" t="s">
        <v>290</v>
      </c>
      <c r="E106" s="331">
        <f t="shared" si="21"/>
        <v>99.76210458360232</v>
      </c>
      <c r="F106" s="299">
        <v>123920</v>
      </c>
      <c r="G106" s="297">
        <v>123625.2</v>
      </c>
      <c r="H106" s="298">
        <v>123625.2</v>
      </c>
      <c r="I106" s="339"/>
      <c r="J106" s="333"/>
      <c r="K106" s="339"/>
      <c r="L106" s="299">
        <v>123625.2</v>
      </c>
      <c r="M106" s="339"/>
      <c r="N106" s="339"/>
      <c r="O106" s="339"/>
      <c r="P106" s="927"/>
      <c r="Q106" s="927"/>
      <c r="R106" s="339"/>
      <c r="S106" s="928"/>
    </row>
    <row r="107" spans="1:19" ht="16.5">
      <c r="A107" s="313"/>
      <c r="B107" s="313"/>
      <c r="C107" s="313">
        <v>4100</v>
      </c>
      <c r="D107" s="307" t="s">
        <v>307</v>
      </c>
      <c r="E107" s="331">
        <f t="shared" si="21"/>
        <v>100</v>
      </c>
      <c r="F107" s="299">
        <v>73263</v>
      </c>
      <c r="G107" s="297">
        <f>H107+P107</f>
        <v>73263</v>
      </c>
      <c r="H107" s="298">
        <f>SUM(I107:O107)</f>
        <v>73263</v>
      </c>
      <c r="I107" s="339">
        <v>73263</v>
      </c>
      <c r="J107" s="333"/>
      <c r="K107" s="339"/>
      <c r="L107" s="299"/>
      <c r="M107" s="339"/>
      <c r="N107" s="339"/>
      <c r="O107" s="339"/>
      <c r="P107" s="927"/>
      <c r="Q107" s="927"/>
      <c r="R107" s="339"/>
      <c r="S107" s="928"/>
    </row>
    <row r="108" spans="1:19" ht="16.5">
      <c r="A108" s="313"/>
      <c r="B108" s="313"/>
      <c r="C108" s="313">
        <v>4210</v>
      </c>
      <c r="D108" s="307" t="s">
        <v>273</v>
      </c>
      <c r="E108" s="331">
        <f t="shared" si="21"/>
        <v>99.67266666666667</v>
      </c>
      <c r="F108" s="299">
        <v>1500</v>
      </c>
      <c r="G108" s="297">
        <f>H108+P108</f>
        <v>1495.09</v>
      </c>
      <c r="H108" s="298">
        <f>SUM(I108:O108)</f>
        <v>1495.09</v>
      </c>
      <c r="I108" s="339"/>
      <c r="J108" s="299">
        <v>1495.09</v>
      </c>
      <c r="K108" s="339"/>
      <c r="L108" s="339"/>
      <c r="M108" s="339"/>
      <c r="N108" s="339"/>
      <c r="O108" s="339"/>
      <c r="P108" s="927"/>
      <c r="Q108" s="927"/>
      <c r="R108" s="339"/>
      <c r="S108" s="928"/>
    </row>
    <row r="109" spans="1:19" ht="16.5">
      <c r="A109" s="313"/>
      <c r="B109" s="313"/>
      <c r="C109" s="313">
        <v>4300</v>
      </c>
      <c r="D109" s="307" t="s">
        <v>268</v>
      </c>
      <c r="E109" s="331">
        <f t="shared" si="21"/>
        <v>86.38450467738066</v>
      </c>
      <c r="F109" s="299">
        <v>20845</v>
      </c>
      <c r="G109" s="297">
        <f>H109+P109</f>
        <v>18006.85</v>
      </c>
      <c r="H109" s="298">
        <f>SUM(I109:O109)</f>
        <v>18006.85</v>
      </c>
      <c r="I109" s="339"/>
      <c r="J109" s="299">
        <v>18006.85</v>
      </c>
      <c r="K109" s="339"/>
      <c r="L109" s="339"/>
      <c r="M109" s="339"/>
      <c r="N109" s="339"/>
      <c r="O109" s="339"/>
      <c r="P109" s="927"/>
      <c r="Q109" s="927"/>
      <c r="R109" s="339"/>
      <c r="S109" s="928"/>
    </row>
    <row r="110" spans="1:19" ht="16.5">
      <c r="A110" s="313"/>
      <c r="B110" s="313"/>
      <c r="C110" s="313">
        <v>4430</v>
      </c>
      <c r="D110" s="307" t="s">
        <v>278</v>
      </c>
      <c r="E110" s="331">
        <f t="shared" si="21"/>
        <v>100</v>
      </c>
      <c r="F110" s="299">
        <v>15374</v>
      </c>
      <c r="G110" s="297">
        <f>H110+P110</f>
        <v>15374</v>
      </c>
      <c r="H110" s="298">
        <f>SUM(I110:O110)</f>
        <v>15374</v>
      </c>
      <c r="I110" s="339"/>
      <c r="J110" s="299">
        <v>15374</v>
      </c>
      <c r="K110" s="339"/>
      <c r="L110" s="339"/>
      <c r="M110" s="339"/>
      <c r="N110" s="339"/>
      <c r="O110" s="339"/>
      <c r="P110" s="927"/>
      <c r="Q110" s="927"/>
      <c r="R110" s="339"/>
      <c r="S110" s="928"/>
    </row>
    <row r="111" spans="1:19" ht="16.5">
      <c r="A111" s="313"/>
      <c r="B111" s="313"/>
      <c r="C111" s="313">
        <v>4610</v>
      </c>
      <c r="D111" s="936" t="s">
        <v>275</v>
      </c>
      <c r="E111" s="331">
        <f t="shared" si="21"/>
        <v>97.55290749483343</v>
      </c>
      <c r="F111" s="299">
        <v>105486</v>
      </c>
      <c r="G111" s="297">
        <v>102904.66</v>
      </c>
      <c r="H111" s="298">
        <f>SUM(I111:O111)</f>
        <v>102904.66</v>
      </c>
      <c r="I111" s="339"/>
      <c r="J111" s="299">
        <v>102904.66</v>
      </c>
      <c r="K111" s="339"/>
      <c r="L111" s="339"/>
      <c r="M111" s="339"/>
      <c r="N111" s="339"/>
      <c r="O111" s="339"/>
      <c r="P111" s="927"/>
      <c r="Q111" s="927"/>
      <c r="R111" s="339"/>
      <c r="S111" s="928"/>
    </row>
    <row r="112" spans="1:19" ht="36" customHeight="1">
      <c r="A112" s="328">
        <v>751</v>
      </c>
      <c r="B112" s="937"/>
      <c r="C112" s="937"/>
      <c r="D112" s="938" t="s">
        <v>65</v>
      </c>
      <c r="E112" s="284">
        <f>G112/F112*100</f>
        <v>98.43429636014793</v>
      </c>
      <c r="F112" s="822">
        <f>F113+F122+F116</f>
        <v>179815</v>
      </c>
      <c r="G112" s="822">
        <f>G113+G122+G116</f>
        <v>176999.63</v>
      </c>
      <c r="H112" s="822">
        <f>H113+H122+H116</f>
        <v>176999.63</v>
      </c>
      <c r="I112" s="822">
        <f>I113+I122+I116</f>
        <v>51123.04</v>
      </c>
      <c r="J112" s="822">
        <f>J113+J122+J116</f>
        <v>31021.590000000004</v>
      </c>
      <c r="K112" s="822">
        <f aca="true" t="shared" si="27" ref="K112:S112">K113</f>
        <v>0</v>
      </c>
      <c r="L112" s="822">
        <f>SUM(L116+L122)</f>
        <v>94855</v>
      </c>
      <c r="M112" s="822">
        <f t="shared" si="27"/>
        <v>0</v>
      </c>
      <c r="N112" s="822">
        <f t="shared" si="27"/>
        <v>0</v>
      </c>
      <c r="O112" s="822">
        <f t="shared" si="27"/>
        <v>0</v>
      </c>
      <c r="P112" s="822">
        <f t="shared" si="27"/>
        <v>0</v>
      </c>
      <c r="Q112" s="822">
        <f t="shared" si="27"/>
        <v>0</v>
      </c>
      <c r="R112" s="822">
        <f t="shared" si="27"/>
        <v>0</v>
      </c>
      <c r="S112" s="822">
        <f t="shared" si="27"/>
        <v>0</v>
      </c>
    </row>
    <row r="113" spans="1:19" ht="35.25" customHeight="1">
      <c r="A113" s="505"/>
      <c r="B113" s="505">
        <v>75101</v>
      </c>
      <c r="C113" s="505"/>
      <c r="D113" s="939" t="s">
        <v>67</v>
      </c>
      <c r="E113" s="330">
        <f>G113/F113*100</f>
        <v>100</v>
      </c>
      <c r="F113" s="931">
        <f aca="true" t="shared" si="28" ref="F113:S113">SUM(F114:F115)</f>
        <v>3336</v>
      </c>
      <c r="G113" s="931">
        <f t="shared" si="28"/>
        <v>3336</v>
      </c>
      <c r="H113" s="931">
        <f t="shared" si="28"/>
        <v>3336</v>
      </c>
      <c r="I113" s="931">
        <f t="shared" si="28"/>
        <v>0</v>
      </c>
      <c r="J113" s="931">
        <f t="shared" si="28"/>
        <v>3336</v>
      </c>
      <c r="K113" s="931">
        <f t="shared" si="28"/>
        <v>0</v>
      </c>
      <c r="L113" s="931">
        <f t="shared" si="28"/>
        <v>0</v>
      </c>
      <c r="M113" s="931">
        <f t="shared" si="28"/>
        <v>0</v>
      </c>
      <c r="N113" s="931">
        <f t="shared" si="28"/>
        <v>0</v>
      </c>
      <c r="O113" s="931">
        <f t="shared" si="28"/>
        <v>0</v>
      </c>
      <c r="P113" s="931">
        <f t="shared" si="28"/>
        <v>0</v>
      </c>
      <c r="Q113" s="931">
        <f t="shared" si="28"/>
        <v>0</v>
      </c>
      <c r="R113" s="931">
        <f t="shared" si="28"/>
        <v>0</v>
      </c>
      <c r="S113" s="931">
        <f t="shared" si="28"/>
        <v>0</v>
      </c>
    </row>
    <row r="114" spans="1:19" ht="16.5" customHeight="1">
      <c r="A114" s="505"/>
      <c r="B114" s="506"/>
      <c r="C114" s="506">
        <v>4210</v>
      </c>
      <c r="D114" s="940" t="s">
        <v>270</v>
      </c>
      <c r="E114" s="331">
        <f>G114/F114*100</f>
        <v>100</v>
      </c>
      <c r="F114" s="508">
        <f>'zał 5'!F25</f>
        <v>2218</v>
      </c>
      <c r="G114" s="508">
        <f>'zał 5'!G25</f>
        <v>2218</v>
      </c>
      <c r="H114" s="508">
        <f>'zał 5'!H25</f>
        <v>2218</v>
      </c>
      <c r="I114" s="508">
        <f>'zał 5'!I25</f>
        <v>0</v>
      </c>
      <c r="J114" s="508">
        <f>'zał 5'!J25</f>
        <v>2218</v>
      </c>
      <c r="K114" s="508"/>
      <c r="L114" s="508"/>
      <c r="M114" s="508"/>
      <c r="N114" s="508"/>
      <c r="O114" s="508"/>
      <c r="P114" s="508"/>
      <c r="Q114" s="508"/>
      <c r="R114" s="508"/>
      <c r="S114" s="508"/>
    </row>
    <row r="115" spans="1:19" ht="16.5" customHeight="1">
      <c r="A115" s="505"/>
      <c r="B115" s="506"/>
      <c r="C115" s="506">
        <v>4300</v>
      </c>
      <c r="D115" s="940" t="s">
        <v>264</v>
      </c>
      <c r="E115" s="331">
        <f>G115/F115*100</f>
        <v>100</v>
      </c>
      <c r="F115" s="508">
        <f>'zał 5'!F26</f>
        <v>1118</v>
      </c>
      <c r="G115" s="508">
        <f>'zał 5'!G26</f>
        <v>1118</v>
      </c>
      <c r="H115" s="508">
        <f>'zał 5'!H26</f>
        <v>1118</v>
      </c>
      <c r="I115" s="508">
        <f>'zał 5'!I26</f>
        <v>0</v>
      </c>
      <c r="J115" s="508">
        <f>'zał 5'!J26</f>
        <v>1118</v>
      </c>
      <c r="K115" s="508"/>
      <c r="L115" s="508"/>
      <c r="M115" s="508"/>
      <c r="N115" s="508"/>
      <c r="O115" s="508"/>
      <c r="P115" s="508"/>
      <c r="Q115" s="508"/>
      <c r="R115" s="508"/>
      <c r="S115" s="508"/>
    </row>
    <row r="116" spans="1:19" ht="47.25">
      <c r="A116" s="505"/>
      <c r="B116" s="505">
        <v>75109</v>
      </c>
      <c r="C116" s="506"/>
      <c r="D116" s="288" t="s">
        <v>671</v>
      </c>
      <c r="E116" s="331">
        <f aca="true" t="shared" si="29" ref="E116:E121">G116/F116*100</f>
        <v>97.80539877108774</v>
      </c>
      <c r="F116" s="931">
        <f>SUM(F117:F121)</f>
        <v>127918</v>
      </c>
      <c r="G116" s="931">
        <f>SUM(G117:G121)</f>
        <v>125110.71</v>
      </c>
      <c r="H116" s="931">
        <f>SUM(H117:H121)</f>
        <v>125110.71</v>
      </c>
      <c r="I116" s="931">
        <f>SUM(I118)</f>
        <v>31390.04</v>
      </c>
      <c r="J116" s="931">
        <f>SUM(J119:J121)</f>
        <v>18765.670000000002</v>
      </c>
      <c r="K116" s="508"/>
      <c r="L116" s="931">
        <f>SUM(L117)</f>
        <v>74955</v>
      </c>
      <c r="M116" s="508"/>
      <c r="N116" s="508"/>
      <c r="O116" s="508"/>
      <c r="P116" s="508"/>
      <c r="Q116" s="508"/>
      <c r="R116" s="508"/>
      <c r="S116" s="508"/>
    </row>
    <row r="117" spans="1:19" ht="16.5">
      <c r="A117" s="505"/>
      <c r="B117" s="505"/>
      <c r="C117" s="506">
        <v>3030</v>
      </c>
      <c r="D117" s="936" t="s">
        <v>290</v>
      </c>
      <c r="E117" s="331">
        <f t="shared" si="29"/>
        <v>99.40322259797095</v>
      </c>
      <c r="F117" s="508">
        <v>75405</v>
      </c>
      <c r="G117" s="508">
        <v>74955</v>
      </c>
      <c r="H117" s="508">
        <v>74955</v>
      </c>
      <c r="I117" s="508"/>
      <c r="J117" s="508"/>
      <c r="K117" s="508"/>
      <c r="L117" s="508">
        <v>74955</v>
      </c>
      <c r="M117" s="508"/>
      <c r="N117" s="508"/>
      <c r="O117" s="508"/>
      <c r="P117" s="508"/>
      <c r="Q117" s="508"/>
      <c r="R117" s="508"/>
      <c r="S117" s="508"/>
    </row>
    <row r="118" spans="1:19" ht="16.5">
      <c r="A118" s="505"/>
      <c r="B118" s="505"/>
      <c r="C118" s="506">
        <v>4170</v>
      </c>
      <c r="D118" s="936" t="s">
        <v>263</v>
      </c>
      <c r="E118" s="331">
        <f t="shared" si="29"/>
        <v>94.09484412470024</v>
      </c>
      <c r="F118" s="508">
        <v>33360</v>
      </c>
      <c r="G118" s="508">
        <v>31390.04</v>
      </c>
      <c r="H118" s="508">
        <v>31390.04</v>
      </c>
      <c r="I118" s="508">
        <v>31390.04</v>
      </c>
      <c r="J118" s="508"/>
      <c r="K118" s="508"/>
      <c r="L118" s="508"/>
      <c r="M118" s="508"/>
      <c r="N118" s="508"/>
      <c r="O118" s="508"/>
      <c r="P118" s="508"/>
      <c r="Q118" s="508"/>
      <c r="R118" s="508"/>
      <c r="S118" s="508"/>
    </row>
    <row r="119" spans="1:19" ht="16.5">
      <c r="A119" s="505"/>
      <c r="B119" s="505"/>
      <c r="C119" s="506">
        <v>4210</v>
      </c>
      <c r="D119" s="936" t="s">
        <v>270</v>
      </c>
      <c r="E119" s="331">
        <f t="shared" si="29"/>
        <v>99.97539847539846</v>
      </c>
      <c r="F119" s="508">
        <v>2886</v>
      </c>
      <c r="G119" s="508">
        <v>2885.29</v>
      </c>
      <c r="H119" s="508">
        <v>2885.29</v>
      </c>
      <c r="I119" s="508"/>
      <c r="J119" s="508">
        <v>2885.29</v>
      </c>
      <c r="K119" s="508"/>
      <c r="L119" s="508"/>
      <c r="M119" s="508"/>
      <c r="N119" s="508"/>
      <c r="O119" s="508"/>
      <c r="P119" s="508"/>
      <c r="Q119" s="508"/>
      <c r="R119" s="508"/>
      <c r="S119" s="508"/>
    </row>
    <row r="120" spans="1:19" ht="16.5">
      <c r="A120" s="505"/>
      <c r="B120" s="505"/>
      <c r="C120" s="506">
        <v>4300</v>
      </c>
      <c r="D120" s="936" t="s">
        <v>264</v>
      </c>
      <c r="E120" s="331">
        <f t="shared" si="29"/>
        <v>98.55274938197367</v>
      </c>
      <c r="F120" s="508">
        <v>14967</v>
      </c>
      <c r="G120" s="508">
        <v>14750.39</v>
      </c>
      <c r="H120" s="508">
        <v>14750.39</v>
      </c>
      <c r="I120" s="508"/>
      <c r="J120" s="508">
        <v>14750.39</v>
      </c>
      <c r="K120" s="508"/>
      <c r="L120" s="508"/>
      <c r="M120" s="508"/>
      <c r="N120" s="508"/>
      <c r="O120" s="508"/>
      <c r="P120" s="508"/>
      <c r="Q120" s="508"/>
      <c r="R120" s="508"/>
      <c r="S120" s="508"/>
    </row>
    <row r="121" spans="1:19" ht="16.5">
      <c r="A121" s="505"/>
      <c r="B121" s="505"/>
      <c r="C121" s="506">
        <v>4410</v>
      </c>
      <c r="D121" s="936" t="s">
        <v>342</v>
      </c>
      <c r="E121" s="331">
        <f t="shared" si="29"/>
        <v>86.92230769230768</v>
      </c>
      <c r="F121" s="508">
        <v>1300</v>
      </c>
      <c r="G121" s="508">
        <v>1129.99</v>
      </c>
      <c r="H121" s="508">
        <v>1129.99</v>
      </c>
      <c r="I121" s="508"/>
      <c r="J121" s="508">
        <v>1129.99</v>
      </c>
      <c r="K121" s="508"/>
      <c r="L121" s="508"/>
      <c r="M121" s="508"/>
      <c r="N121" s="508"/>
      <c r="O121" s="508"/>
      <c r="P121" s="508"/>
      <c r="Q121" s="508"/>
      <c r="R121" s="508"/>
      <c r="S121" s="508"/>
    </row>
    <row r="122" spans="1:19" ht="16.5" customHeight="1">
      <c r="A122" s="505"/>
      <c r="B122" s="505">
        <v>75113</v>
      </c>
      <c r="C122" s="506"/>
      <c r="D122" s="939" t="s">
        <v>618</v>
      </c>
      <c r="E122" s="330">
        <f aca="true" t="shared" si="30" ref="E122:E127">G122/F122*100</f>
        <v>99.98336113341983</v>
      </c>
      <c r="F122" s="931">
        <f>SUM(F123:F127)</f>
        <v>48561</v>
      </c>
      <c r="G122" s="931">
        <f>SUM(G123:G127)</f>
        <v>48552.920000000006</v>
      </c>
      <c r="H122" s="931">
        <f>SUM(H123:H127)</f>
        <v>48552.920000000006</v>
      </c>
      <c r="I122" s="931">
        <f>SUM(I124)</f>
        <v>19733</v>
      </c>
      <c r="J122" s="931">
        <f>SUM(J125:J127)</f>
        <v>8919.92</v>
      </c>
      <c r="K122" s="508"/>
      <c r="L122" s="931">
        <f>SUM(L123)</f>
        <v>19900</v>
      </c>
      <c r="M122" s="508"/>
      <c r="N122" s="508"/>
      <c r="O122" s="508"/>
      <c r="P122" s="508"/>
      <c r="Q122" s="508"/>
      <c r="R122" s="508"/>
      <c r="S122" s="508"/>
    </row>
    <row r="123" spans="1:19" ht="16.5" customHeight="1">
      <c r="A123" s="505"/>
      <c r="B123" s="505"/>
      <c r="C123" s="506">
        <v>3030</v>
      </c>
      <c r="D123" s="940" t="s">
        <v>290</v>
      </c>
      <c r="E123" s="331">
        <f t="shared" si="30"/>
        <v>100</v>
      </c>
      <c r="F123" s="508">
        <v>19900</v>
      </c>
      <c r="G123" s="508">
        <v>19900</v>
      </c>
      <c r="H123" s="508">
        <v>19900</v>
      </c>
      <c r="I123" s="508"/>
      <c r="J123" s="508"/>
      <c r="K123" s="508"/>
      <c r="L123" s="508">
        <v>19900</v>
      </c>
      <c r="M123" s="508"/>
      <c r="N123" s="508"/>
      <c r="O123" s="508"/>
      <c r="P123" s="508"/>
      <c r="Q123" s="508"/>
      <c r="R123" s="508"/>
      <c r="S123" s="508"/>
    </row>
    <row r="124" spans="1:19" ht="16.5" customHeight="1">
      <c r="A124" s="505"/>
      <c r="B124" s="505"/>
      <c r="C124" s="506">
        <v>4170</v>
      </c>
      <c r="D124" s="307" t="s">
        <v>292</v>
      </c>
      <c r="E124" s="331">
        <f t="shared" si="30"/>
        <v>99.9645390070922</v>
      </c>
      <c r="F124" s="508">
        <v>19740</v>
      </c>
      <c r="G124" s="508">
        <v>19733</v>
      </c>
      <c r="H124" s="508">
        <v>19733</v>
      </c>
      <c r="I124" s="508">
        <v>19733</v>
      </c>
      <c r="J124" s="508"/>
      <c r="K124" s="508"/>
      <c r="L124" s="508"/>
      <c r="M124" s="508"/>
      <c r="N124" s="508"/>
      <c r="O124" s="508"/>
      <c r="P124" s="508"/>
      <c r="Q124" s="508"/>
      <c r="R124" s="508"/>
      <c r="S124" s="508"/>
    </row>
    <row r="125" spans="1:19" ht="16.5" customHeight="1">
      <c r="A125" s="505"/>
      <c r="B125" s="505"/>
      <c r="C125" s="506">
        <v>4210</v>
      </c>
      <c r="D125" s="307" t="s">
        <v>273</v>
      </c>
      <c r="E125" s="331">
        <f t="shared" si="30"/>
        <v>99.98639317627945</v>
      </c>
      <c r="F125" s="508">
        <v>4924</v>
      </c>
      <c r="G125" s="508">
        <v>4923.33</v>
      </c>
      <c r="H125" s="508">
        <v>4923.33</v>
      </c>
      <c r="I125" s="508"/>
      <c r="J125" s="508">
        <v>4923.33</v>
      </c>
      <c r="K125" s="508"/>
      <c r="L125" s="508"/>
      <c r="M125" s="508"/>
      <c r="N125" s="508"/>
      <c r="O125" s="508"/>
      <c r="P125" s="508"/>
      <c r="Q125" s="508"/>
      <c r="R125" s="508"/>
      <c r="S125" s="508"/>
    </row>
    <row r="126" spans="1:19" ht="16.5" customHeight="1">
      <c r="A126" s="505"/>
      <c r="B126" s="505"/>
      <c r="C126" s="506">
        <v>4300</v>
      </c>
      <c r="D126" s="307" t="s">
        <v>268</v>
      </c>
      <c r="E126" s="331">
        <f t="shared" si="30"/>
        <v>99.9900228050171</v>
      </c>
      <c r="F126" s="508">
        <v>3508</v>
      </c>
      <c r="G126" s="508">
        <v>3507.65</v>
      </c>
      <c r="H126" s="508">
        <v>3507.65</v>
      </c>
      <c r="I126" s="508"/>
      <c r="J126" s="508">
        <v>3507.65</v>
      </c>
      <c r="K126" s="508"/>
      <c r="L126" s="508"/>
      <c r="M126" s="508"/>
      <c r="N126" s="508"/>
      <c r="O126" s="508"/>
      <c r="P126" s="508"/>
      <c r="Q126" s="508"/>
      <c r="R126" s="508"/>
      <c r="S126" s="508"/>
    </row>
    <row r="127" spans="1:19" ht="16.5" customHeight="1">
      <c r="A127" s="505"/>
      <c r="B127" s="505"/>
      <c r="C127" s="506">
        <v>4410</v>
      </c>
      <c r="D127" s="940" t="s">
        <v>342</v>
      </c>
      <c r="E127" s="331">
        <f t="shared" si="30"/>
        <v>99.9877300613497</v>
      </c>
      <c r="F127" s="508">
        <v>489</v>
      </c>
      <c r="G127" s="508">
        <v>488.94</v>
      </c>
      <c r="H127" s="508">
        <v>488.94</v>
      </c>
      <c r="I127" s="508"/>
      <c r="J127" s="508">
        <v>488.94</v>
      </c>
      <c r="K127" s="508"/>
      <c r="L127" s="508"/>
      <c r="M127" s="508"/>
      <c r="N127" s="508"/>
      <c r="O127" s="508"/>
      <c r="P127" s="508"/>
      <c r="Q127" s="508"/>
      <c r="R127" s="508"/>
      <c r="S127" s="508"/>
    </row>
    <row r="128" spans="1:19" ht="31.5">
      <c r="A128" s="283" t="s">
        <v>713</v>
      </c>
      <c r="B128" s="283"/>
      <c r="C128" s="283"/>
      <c r="D128" s="283" t="s">
        <v>308</v>
      </c>
      <c r="E128" s="284">
        <f aca="true" t="shared" si="31" ref="E128:E162">(G128/F128)*100</f>
        <v>97.16303810061937</v>
      </c>
      <c r="F128" s="822">
        <f>SUM(F135+F150+F148+F129+F131+F133)</f>
        <v>369889</v>
      </c>
      <c r="G128" s="822">
        <f>SUM(G135+G150+G129+G131+G133+G148)</f>
        <v>359395.39</v>
      </c>
      <c r="H128" s="822">
        <f>SUM(H135+H150+H129+H148)</f>
        <v>338395.5</v>
      </c>
      <c r="I128" s="822">
        <f>SUM(I135+I150)</f>
        <v>66591.86</v>
      </c>
      <c r="J128" s="822">
        <f>SUM(J135+J150+J129)</f>
        <v>229509.74</v>
      </c>
      <c r="K128" s="822">
        <f>SUM(K135+K148)</f>
        <v>15750</v>
      </c>
      <c r="L128" s="822">
        <f>SUM(L135+L150)</f>
        <v>26543.9</v>
      </c>
      <c r="M128" s="822">
        <v>0</v>
      </c>
      <c r="N128" s="822">
        <v>0</v>
      </c>
      <c r="O128" s="822">
        <v>0</v>
      </c>
      <c r="P128" s="822">
        <f>SUM(P131:S131+P133:S133)</f>
        <v>20999.89</v>
      </c>
      <c r="Q128" s="822">
        <v>20999.89</v>
      </c>
      <c r="R128" s="822">
        <v>0</v>
      </c>
      <c r="S128" s="822">
        <v>0</v>
      </c>
    </row>
    <row r="129" spans="1:20" ht="16.5">
      <c r="A129" s="941"/>
      <c r="B129" s="941">
        <v>75404</v>
      </c>
      <c r="C129" s="941"/>
      <c r="D129" s="942" t="s">
        <v>681</v>
      </c>
      <c r="E129" s="943">
        <f t="shared" si="31"/>
        <v>97.32142857142857</v>
      </c>
      <c r="F129" s="944">
        <v>16800</v>
      </c>
      <c r="G129" s="944">
        <v>16350</v>
      </c>
      <c r="H129" s="944">
        <v>16350</v>
      </c>
      <c r="I129" s="944"/>
      <c r="J129" s="944">
        <v>16350</v>
      </c>
      <c r="K129" s="944"/>
      <c r="L129" s="944"/>
      <c r="M129" s="944"/>
      <c r="N129" s="944"/>
      <c r="O129" s="944"/>
      <c r="P129" s="944"/>
      <c r="Q129" s="944"/>
      <c r="R129" s="944"/>
      <c r="S129" s="944"/>
      <c r="T129" s="820"/>
    </row>
    <row r="130" spans="1:20" ht="16.5">
      <c r="A130" s="941"/>
      <c r="B130" s="941"/>
      <c r="C130" s="945">
        <v>3000</v>
      </c>
      <c r="D130" s="946" t="s">
        <v>682</v>
      </c>
      <c r="E130" s="947">
        <f t="shared" si="31"/>
        <v>97.32142857142857</v>
      </c>
      <c r="F130" s="948">
        <v>16800</v>
      </c>
      <c r="G130" s="948">
        <v>16350</v>
      </c>
      <c r="H130" s="948">
        <v>16350</v>
      </c>
      <c r="I130" s="944"/>
      <c r="J130" s="948">
        <v>16350</v>
      </c>
      <c r="K130" s="944"/>
      <c r="L130" s="944"/>
      <c r="M130" s="944"/>
      <c r="N130" s="944"/>
      <c r="O130" s="944"/>
      <c r="P130" s="944"/>
      <c r="Q130" s="944"/>
      <c r="R130" s="944"/>
      <c r="S130" s="944"/>
      <c r="T130" s="820"/>
    </row>
    <row r="131" spans="1:20" ht="16.5">
      <c r="A131" s="941"/>
      <c r="B131" s="941">
        <v>75405</v>
      </c>
      <c r="C131" s="945"/>
      <c r="D131" s="942" t="s">
        <v>665</v>
      </c>
      <c r="E131" s="943">
        <v>100</v>
      </c>
      <c r="F131" s="944">
        <v>11000</v>
      </c>
      <c r="G131" s="944">
        <v>10999.89</v>
      </c>
      <c r="H131" s="948"/>
      <c r="I131" s="944"/>
      <c r="J131" s="948"/>
      <c r="K131" s="944"/>
      <c r="L131" s="944"/>
      <c r="M131" s="944"/>
      <c r="N131" s="944"/>
      <c r="O131" s="944"/>
      <c r="P131" s="944">
        <v>10999.89</v>
      </c>
      <c r="Q131" s="944">
        <v>10999.89</v>
      </c>
      <c r="R131" s="944"/>
      <c r="S131" s="944"/>
      <c r="T131" s="820"/>
    </row>
    <row r="132" spans="1:20" ht="16.5">
      <c r="A132" s="941"/>
      <c r="B132" s="941"/>
      <c r="C132" s="945">
        <v>6060</v>
      </c>
      <c r="D132" s="946" t="s">
        <v>304</v>
      </c>
      <c r="E132" s="947">
        <v>100</v>
      </c>
      <c r="F132" s="948">
        <v>11000</v>
      </c>
      <c r="G132" s="948">
        <v>10999.89</v>
      </c>
      <c r="H132" s="948"/>
      <c r="I132" s="944"/>
      <c r="J132" s="948"/>
      <c r="K132" s="944"/>
      <c r="L132" s="944"/>
      <c r="M132" s="944"/>
      <c r="N132" s="944"/>
      <c r="O132" s="944"/>
      <c r="P132" s="948">
        <v>10999.89</v>
      </c>
      <c r="Q132" s="948">
        <v>10999.89</v>
      </c>
      <c r="R132" s="948"/>
      <c r="S132" s="948"/>
      <c r="T132" s="820"/>
    </row>
    <row r="133" spans="1:20" ht="16.5">
      <c r="A133" s="941"/>
      <c r="B133" s="941">
        <v>75411</v>
      </c>
      <c r="C133" s="945"/>
      <c r="D133" s="942" t="s">
        <v>683</v>
      </c>
      <c r="E133" s="943">
        <v>100</v>
      </c>
      <c r="F133" s="944">
        <v>10000</v>
      </c>
      <c r="G133" s="944">
        <v>10000</v>
      </c>
      <c r="H133" s="948"/>
      <c r="I133" s="944"/>
      <c r="J133" s="948"/>
      <c r="K133" s="944"/>
      <c r="L133" s="944"/>
      <c r="M133" s="944"/>
      <c r="N133" s="944"/>
      <c r="O133" s="944"/>
      <c r="P133" s="944">
        <v>10000</v>
      </c>
      <c r="Q133" s="944">
        <v>10000</v>
      </c>
      <c r="R133" s="944"/>
      <c r="S133" s="944"/>
      <c r="T133" s="820"/>
    </row>
    <row r="134" spans="1:20" ht="31.5">
      <c r="A134" s="941"/>
      <c r="B134" s="941"/>
      <c r="C134" s="945">
        <v>6170</v>
      </c>
      <c r="D134" s="946" t="s">
        <v>684</v>
      </c>
      <c r="E134" s="947">
        <v>100</v>
      </c>
      <c r="F134" s="948">
        <v>10000</v>
      </c>
      <c r="G134" s="948">
        <v>10000</v>
      </c>
      <c r="H134" s="948"/>
      <c r="I134" s="944"/>
      <c r="J134" s="948"/>
      <c r="K134" s="944"/>
      <c r="L134" s="944"/>
      <c r="M134" s="944"/>
      <c r="N134" s="944"/>
      <c r="O134" s="944"/>
      <c r="P134" s="948">
        <v>10000</v>
      </c>
      <c r="Q134" s="948">
        <v>10000</v>
      </c>
      <c r="R134" s="948"/>
      <c r="S134" s="948"/>
      <c r="T134" s="820"/>
    </row>
    <row r="135" spans="1:19" ht="16.5">
      <c r="A135" s="287"/>
      <c r="B135" s="287">
        <v>75412</v>
      </c>
      <c r="C135" s="287"/>
      <c r="D135" s="288" t="s">
        <v>309</v>
      </c>
      <c r="E135" s="330">
        <f t="shared" si="31"/>
        <v>98.21671177666967</v>
      </c>
      <c r="F135" s="335">
        <f aca="true" t="shared" si="32" ref="F135:R135">SUM(F136:F147)</f>
        <v>321067</v>
      </c>
      <c r="G135" s="335">
        <f t="shared" si="32"/>
        <v>315341.45</v>
      </c>
      <c r="H135" s="335">
        <f>SUM(H136:H147)</f>
        <v>315341.45</v>
      </c>
      <c r="I135" s="335">
        <f t="shared" si="32"/>
        <v>66591.86</v>
      </c>
      <c r="J135" s="335">
        <f t="shared" si="32"/>
        <v>210205.69</v>
      </c>
      <c r="K135" s="335">
        <f t="shared" si="32"/>
        <v>12000</v>
      </c>
      <c r="L135" s="335">
        <f t="shared" si="32"/>
        <v>26543.9</v>
      </c>
      <c r="M135" s="335">
        <f t="shared" si="32"/>
        <v>0</v>
      </c>
      <c r="N135" s="335">
        <f t="shared" si="32"/>
        <v>0</v>
      </c>
      <c r="O135" s="335">
        <f t="shared" si="32"/>
        <v>0</v>
      </c>
      <c r="P135" s="335">
        <f t="shared" si="32"/>
        <v>0</v>
      </c>
      <c r="Q135" s="335">
        <f t="shared" si="32"/>
        <v>0</v>
      </c>
      <c r="R135" s="335">
        <f t="shared" si="32"/>
        <v>0</v>
      </c>
      <c r="S135" s="335">
        <f>SUM(S137:S146)</f>
        <v>0</v>
      </c>
    </row>
    <row r="136" spans="1:19" ht="31.5">
      <c r="A136" s="287"/>
      <c r="B136" s="287"/>
      <c r="C136" s="313">
        <v>2820</v>
      </c>
      <c r="D136" s="307" t="s">
        <v>310</v>
      </c>
      <c r="E136" s="331">
        <f t="shared" si="31"/>
        <v>100</v>
      </c>
      <c r="F136" s="299">
        <v>12000</v>
      </c>
      <c r="G136" s="297">
        <v>12000</v>
      </c>
      <c r="H136" s="298">
        <v>12000</v>
      </c>
      <c r="I136" s="299"/>
      <c r="J136" s="299"/>
      <c r="K136" s="299">
        <v>12000</v>
      </c>
      <c r="L136" s="335"/>
      <c r="M136" s="335"/>
      <c r="N136" s="335"/>
      <c r="O136" s="335"/>
      <c r="P136" s="929"/>
      <c r="Q136" s="929"/>
      <c r="R136" s="335"/>
      <c r="S136" s="799"/>
    </row>
    <row r="137" spans="1:19" ht="16.5">
      <c r="A137" s="313"/>
      <c r="B137" s="313"/>
      <c r="C137" s="313">
        <v>3030</v>
      </c>
      <c r="D137" s="307" t="s">
        <v>290</v>
      </c>
      <c r="E137" s="331">
        <f t="shared" si="31"/>
        <v>99.99962326702834</v>
      </c>
      <c r="F137" s="299">
        <v>26544</v>
      </c>
      <c r="G137" s="297">
        <v>26543.9</v>
      </c>
      <c r="H137" s="298">
        <v>26543.9</v>
      </c>
      <c r="I137" s="339"/>
      <c r="J137" s="339"/>
      <c r="K137" s="339"/>
      <c r="L137" s="339">
        <v>26543.9</v>
      </c>
      <c r="M137" s="339"/>
      <c r="N137" s="339"/>
      <c r="O137" s="339"/>
      <c r="P137" s="927"/>
      <c r="Q137" s="927"/>
      <c r="R137" s="339"/>
      <c r="S137" s="928"/>
    </row>
    <row r="138" spans="1:19" ht="16.5">
      <c r="A138" s="313"/>
      <c r="B138" s="313"/>
      <c r="C138" s="313">
        <v>4110</v>
      </c>
      <c r="D138" s="307" t="s">
        <v>286</v>
      </c>
      <c r="E138" s="331">
        <f t="shared" si="31"/>
        <v>84.52652173913043</v>
      </c>
      <c r="F138" s="299">
        <v>2300</v>
      </c>
      <c r="G138" s="297">
        <f aca="true" t="shared" si="33" ref="G138:G146">H138+P138</f>
        <v>1944.11</v>
      </c>
      <c r="H138" s="298">
        <f aca="true" t="shared" si="34" ref="H138:H147">SUM(I138:O138)</f>
        <v>1944.11</v>
      </c>
      <c r="I138" s="299">
        <v>1944.11</v>
      </c>
      <c r="J138" s="299"/>
      <c r="K138" s="339"/>
      <c r="L138" s="339"/>
      <c r="M138" s="339"/>
      <c r="N138" s="339"/>
      <c r="O138" s="339"/>
      <c r="P138" s="927"/>
      <c r="Q138" s="927"/>
      <c r="R138" s="339"/>
      <c r="S138" s="928"/>
    </row>
    <row r="139" spans="1:19" ht="16.5">
      <c r="A139" s="313"/>
      <c r="B139" s="313"/>
      <c r="C139" s="313">
        <v>4170</v>
      </c>
      <c r="D139" s="307" t="s">
        <v>292</v>
      </c>
      <c r="E139" s="331">
        <f t="shared" si="31"/>
        <v>99.45807692307692</v>
      </c>
      <c r="F139" s="299">
        <v>65000</v>
      </c>
      <c r="G139" s="297">
        <f t="shared" si="33"/>
        <v>64647.75</v>
      </c>
      <c r="H139" s="298">
        <f t="shared" si="34"/>
        <v>64647.75</v>
      </c>
      <c r="I139" s="299">
        <v>64647.75</v>
      </c>
      <c r="J139" s="339"/>
      <c r="K139" s="339"/>
      <c r="L139" s="339"/>
      <c r="M139" s="339"/>
      <c r="N139" s="339"/>
      <c r="O139" s="339"/>
      <c r="P139" s="927"/>
      <c r="Q139" s="927"/>
      <c r="R139" s="339"/>
      <c r="S139" s="928"/>
    </row>
    <row r="140" spans="1:19" ht="16.5">
      <c r="A140" s="313"/>
      <c r="B140" s="313"/>
      <c r="C140" s="313">
        <v>4210</v>
      </c>
      <c r="D140" s="307" t="s">
        <v>273</v>
      </c>
      <c r="E140" s="331">
        <f t="shared" si="31"/>
        <v>99.5949924595558</v>
      </c>
      <c r="F140" s="299">
        <v>58352</v>
      </c>
      <c r="G140" s="297">
        <f t="shared" si="33"/>
        <v>58115.67</v>
      </c>
      <c r="H140" s="298">
        <f t="shared" si="34"/>
        <v>58115.67</v>
      </c>
      <c r="I140" s="339"/>
      <c r="J140" s="299">
        <v>58115.67</v>
      </c>
      <c r="K140" s="339"/>
      <c r="L140" s="339"/>
      <c r="M140" s="339"/>
      <c r="N140" s="339"/>
      <c r="O140" s="339"/>
      <c r="P140" s="927"/>
      <c r="Q140" s="927"/>
      <c r="R140" s="339"/>
      <c r="S140" s="928"/>
    </row>
    <row r="141" spans="1:19" ht="16.5">
      <c r="A141" s="313"/>
      <c r="B141" s="313"/>
      <c r="C141" s="313">
        <v>4260</v>
      </c>
      <c r="D141" s="307" t="s">
        <v>293</v>
      </c>
      <c r="E141" s="331">
        <f t="shared" si="31"/>
        <v>96.1272639008178</v>
      </c>
      <c r="F141" s="299">
        <v>53558</v>
      </c>
      <c r="G141" s="297">
        <f t="shared" si="33"/>
        <v>51483.84</v>
      </c>
      <c r="H141" s="298">
        <f t="shared" si="34"/>
        <v>51483.84</v>
      </c>
      <c r="I141" s="339"/>
      <c r="J141" s="299">
        <v>51483.84</v>
      </c>
      <c r="K141" s="339"/>
      <c r="L141" s="339"/>
      <c r="M141" s="339"/>
      <c r="N141" s="339"/>
      <c r="O141" s="339"/>
      <c r="P141" s="927"/>
      <c r="Q141" s="927"/>
      <c r="R141" s="339"/>
      <c r="S141" s="928"/>
    </row>
    <row r="142" spans="1:19" ht="16.5">
      <c r="A142" s="313"/>
      <c r="B142" s="313"/>
      <c r="C142" s="313">
        <v>4270</v>
      </c>
      <c r="D142" s="307" t="s">
        <v>294</v>
      </c>
      <c r="E142" s="331">
        <f t="shared" si="31"/>
        <v>99.99651215121513</v>
      </c>
      <c r="F142" s="299">
        <v>8888</v>
      </c>
      <c r="G142" s="297">
        <f t="shared" si="33"/>
        <v>8887.69</v>
      </c>
      <c r="H142" s="298">
        <f t="shared" si="34"/>
        <v>8887.69</v>
      </c>
      <c r="I142" s="339"/>
      <c r="J142" s="299">
        <v>8887.69</v>
      </c>
      <c r="K142" s="339"/>
      <c r="L142" s="339"/>
      <c r="M142" s="339"/>
      <c r="N142" s="339"/>
      <c r="O142" s="339"/>
      <c r="P142" s="927"/>
      <c r="Q142" s="927"/>
      <c r="R142" s="339"/>
      <c r="S142" s="928"/>
    </row>
    <row r="143" spans="1:19" ht="16.5">
      <c r="A143" s="313"/>
      <c r="B143" s="313"/>
      <c r="C143" s="313">
        <v>4280</v>
      </c>
      <c r="D143" s="307" t="s">
        <v>295</v>
      </c>
      <c r="E143" s="331">
        <f t="shared" si="31"/>
        <v>100</v>
      </c>
      <c r="F143" s="299">
        <v>1650</v>
      </c>
      <c r="G143" s="297">
        <f t="shared" si="33"/>
        <v>1650</v>
      </c>
      <c r="H143" s="298">
        <f t="shared" si="34"/>
        <v>1650</v>
      </c>
      <c r="I143" s="339"/>
      <c r="J143" s="299">
        <v>1650</v>
      </c>
      <c r="K143" s="339"/>
      <c r="L143" s="339"/>
      <c r="M143" s="339"/>
      <c r="N143" s="339"/>
      <c r="O143" s="339"/>
      <c r="P143" s="927"/>
      <c r="Q143" s="927"/>
      <c r="R143" s="339"/>
      <c r="S143" s="928"/>
    </row>
    <row r="144" spans="1:19" ht="16.5">
      <c r="A144" s="313"/>
      <c r="B144" s="313"/>
      <c r="C144" s="313">
        <v>4300</v>
      </c>
      <c r="D144" s="307" t="s">
        <v>296</v>
      </c>
      <c r="E144" s="331">
        <f t="shared" si="31"/>
        <v>96.05756230372971</v>
      </c>
      <c r="F144" s="299">
        <v>64643</v>
      </c>
      <c r="G144" s="297">
        <f t="shared" si="33"/>
        <v>62094.49</v>
      </c>
      <c r="H144" s="298">
        <f t="shared" si="34"/>
        <v>62094.49</v>
      </c>
      <c r="I144" s="339"/>
      <c r="J144" s="299">
        <v>62094.49</v>
      </c>
      <c r="K144" s="339"/>
      <c r="L144" s="339"/>
      <c r="M144" s="339"/>
      <c r="N144" s="339"/>
      <c r="O144" s="339"/>
      <c r="P144" s="927"/>
      <c r="Q144" s="927"/>
      <c r="R144" s="339"/>
      <c r="S144" s="928"/>
    </row>
    <row r="145" spans="1:19" ht="16.5">
      <c r="A145" s="313"/>
      <c r="B145" s="313"/>
      <c r="C145" s="313">
        <v>4410</v>
      </c>
      <c r="D145" s="307" t="s">
        <v>301</v>
      </c>
      <c r="E145" s="331">
        <v>0</v>
      </c>
      <c r="F145" s="299">
        <v>0</v>
      </c>
      <c r="G145" s="297">
        <f t="shared" si="33"/>
        <v>0</v>
      </c>
      <c r="H145" s="298">
        <f t="shared" si="34"/>
        <v>0</v>
      </c>
      <c r="I145" s="339"/>
      <c r="J145" s="299">
        <v>0</v>
      </c>
      <c r="K145" s="339"/>
      <c r="L145" s="339"/>
      <c r="M145" s="339"/>
      <c r="N145" s="339"/>
      <c r="O145" s="339"/>
      <c r="P145" s="927"/>
      <c r="Q145" s="927"/>
      <c r="R145" s="339"/>
      <c r="S145" s="928"/>
    </row>
    <row r="146" spans="1:19" ht="16.5">
      <c r="A146" s="313"/>
      <c r="B146" s="313"/>
      <c r="C146" s="313">
        <v>4430</v>
      </c>
      <c r="D146" s="307" t="s">
        <v>278</v>
      </c>
      <c r="E146" s="331">
        <f t="shared" si="31"/>
        <v>99.20202020202021</v>
      </c>
      <c r="F146" s="299">
        <v>19800</v>
      </c>
      <c r="G146" s="297">
        <f t="shared" si="33"/>
        <v>19642</v>
      </c>
      <c r="H146" s="298">
        <f t="shared" si="34"/>
        <v>19642</v>
      </c>
      <c r="I146" s="339"/>
      <c r="J146" s="299">
        <v>19642</v>
      </c>
      <c r="K146" s="339"/>
      <c r="L146" s="339"/>
      <c r="M146" s="339"/>
      <c r="N146" s="339"/>
      <c r="O146" s="339"/>
      <c r="P146" s="927"/>
      <c r="Q146" s="927"/>
      <c r="R146" s="339"/>
      <c r="S146" s="928"/>
    </row>
    <row r="147" spans="1:19" ht="16.5">
      <c r="A147" s="287"/>
      <c r="B147" s="313"/>
      <c r="C147" s="313">
        <v>4610</v>
      </c>
      <c r="D147" s="936" t="s">
        <v>275</v>
      </c>
      <c r="E147" s="331">
        <f t="shared" si="31"/>
        <v>100</v>
      </c>
      <c r="F147" s="299">
        <v>8332</v>
      </c>
      <c r="G147" s="297">
        <v>8332</v>
      </c>
      <c r="H147" s="298">
        <f t="shared" si="34"/>
        <v>8332</v>
      </c>
      <c r="I147" s="339"/>
      <c r="J147" s="339">
        <v>8332</v>
      </c>
      <c r="K147" s="339"/>
      <c r="L147" s="339"/>
      <c r="M147" s="339"/>
      <c r="N147" s="339"/>
      <c r="O147" s="339"/>
      <c r="P147" s="299"/>
      <c r="Q147" s="332"/>
      <c r="R147" s="299"/>
      <c r="S147" s="928"/>
    </row>
    <row r="148" spans="1:19" ht="16.5">
      <c r="A148" s="287"/>
      <c r="B148" s="287">
        <v>75415</v>
      </c>
      <c r="C148" s="313"/>
      <c r="D148" s="288" t="s">
        <v>311</v>
      </c>
      <c r="E148" s="330">
        <f t="shared" si="31"/>
        <v>100</v>
      </c>
      <c r="F148" s="491">
        <f aca="true" t="shared" si="35" ref="F148:S148">F149</f>
        <v>3750</v>
      </c>
      <c r="G148" s="491">
        <f t="shared" si="35"/>
        <v>3750</v>
      </c>
      <c r="H148" s="491">
        <f t="shared" si="35"/>
        <v>3750</v>
      </c>
      <c r="I148" s="491">
        <f t="shared" si="35"/>
        <v>0</v>
      </c>
      <c r="J148" s="491">
        <f t="shared" si="35"/>
        <v>0</v>
      </c>
      <c r="K148" s="491">
        <f t="shared" si="35"/>
        <v>3750</v>
      </c>
      <c r="L148" s="491">
        <f t="shared" si="35"/>
        <v>0</v>
      </c>
      <c r="M148" s="491">
        <f t="shared" si="35"/>
        <v>0</v>
      </c>
      <c r="N148" s="491">
        <f t="shared" si="35"/>
        <v>0</v>
      </c>
      <c r="O148" s="491">
        <f t="shared" si="35"/>
        <v>0</v>
      </c>
      <c r="P148" s="491">
        <f t="shared" si="35"/>
        <v>0</v>
      </c>
      <c r="Q148" s="491">
        <f t="shared" si="35"/>
        <v>0</v>
      </c>
      <c r="R148" s="491">
        <f t="shared" si="35"/>
        <v>0</v>
      </c>
      <c r="S148" s="491">
        <f t="shared" si="35"/>
        <v>0</v>
      </c>
    </row>
    <row r="149" spans="1:19" ht="31.5">
      <c r="A149" s="287"/>
      <c r="B149" s="313"/>
      <c r="C149" s="313">
        <v>2820</v>
      </c>
      <c r="D149" s="307" t="s">
        <v>310</v>
      </c>
      <c r="E149" s="331">
        <f t="shared" si="31"/>
        <v>100</v>
      </c>
      <c r="F149" s="299">
        <v>3750</v>
      </c>
      <c r="G149" s="297">
        <v>3750</v>
      </c>
      <c r="H149" s="298">
        <f>SUM(I149:O149)</f>
        <v>3750</v>
      </c>
      <c r="I149" s="339">
        <v>0</v>
      </c>
      <c r="J149" s="339"/>
      <c r="K149" s="339">
        <v>3750</v>
      </c>
      <c r="L149" s="339"/>
      <c r="M149" s="339"/>
      <c r="N149" s="339"/>
      <c r="O149" s="339"/>
      <c r="P149" s="332"/>
      <c r="Q149" s="927"/>
      <c r="R149" s="339"/>
      <c r="S149" s="928"/>
    </row>
    <row r="150" spans="1:19" ht="16.5">
      <c r="A150" s="287"/>
      <c r="B150" s="287">
        <v>75495</v>
      </c>
      <c r="C150" s="313"/>
      <c r="D150" s="288" t="s">
        <v>16</v>
      </c>
      <c r="E150" s="330">
        <f t="shared" si="31"/>
        <v>40.6222497249725</v>
      </c>
      <c r="F150" s="335">
        <f>SUM(F151:F152)</f>
        <v>7272</v>
      </c>
      <c r="G150" s="335">
        <f aca="true" t="shared" si="36" ref="G150:R150">SUM(G152:G152)</f>
        <v>2954.05</v>
      </c>
      <c r="H150" s="335">
        <f t="shared" si="36"/>
        <v>2954.05</v>
      </c>
      <c r="I150" s="335">
        <f t="shared" si="36"/>
        <v>0</v>
      </c>
      <c r="J150" s="335">
        <f t="shared" si="36"/>
        <v>2954.05</v>
      </c>
      <c r="K150" s="335">
        <f t="shared" si="36"/>
        <v>0</v>
      </c>
      <c r="L150" s="335">
        <f t="shared" si="36"/>
        <v>0</v>
      </c>
      <c r="M150" s="335">
        <f t="shared" si="36"/>
        <v>0</v>
      </c>
      <c r="N150" s="335">
        <f t="shared" si="36"/>
        <v>0</v>
      </c>
      <c r="O150" s="335">
        <f t="shared" si="36"/>
        <v>0</v>
      </c>
      <c r="P150" s="335">
        <f t="shared" si="36"/>
        <v>0</v>
      </c>
      <c r="Q150" s="335">
        <f t="shared" si="36"/>
        <v>0</v>
      </c>
      <c r="R150" s="335">
        <f t="shared" si="36"/>
        <v>0</v>
      </c>
      <c r="S150" s="335">
        <v>0</v>
      </c>
    </row>
    <row r="151" spans="1:19" ht="16.5">
      <c r="A151" s="287"/>
      <c r="B151" s="287"/>
      <c r="C151" s="313">
        <v>3020</v>
      </c>
      <c r="D151" s="307" t="s">
        <v>336</v>
      </c>
      <c r="E151" s="330">
        <f t="shared" si="31"/>
        <v>0</v>
      </c>
      <c r="F151" s="299">
        <v>1795</v>
      </c>
      <c r="G151" s="299">
        <v>0</v>
      </c>
      <c r="H151" s="335"/>
      <c r="I151" s="335"/>
      <c r="J151" s="335"/>
      <c r="K151" s="335"/>
      <c r="L151" s="335"/>
      <c r="M151" s="335"/>
      <c r="N151" s="335"/>
      <c r="O151" s="335"/>
      <c r="P151" s="929"/>
      <c r="Q151" s="929"/>
      <c r="R151" s="335"/>
      <c r="S151" s="799"/>
    </row>
    <row r="152" spans="1:19" ht="16.5">
      <c r="A152" s="287"/>
      <c r="B152" s="287"/>
      <c r="C152" s="313">
        <v>4300</v>
      </c>
      <c r="D152" s="307" t="s">
        <v>264</v>
      </c>
      <c r="E152" s="330">
        <f t="shared" si="31"/>
        <v>53.935548658024466</v>
      </c>
      <c r="F152" s="299">
        <v>5477</v>
      </c>
      <c r="G152" s="297">
        <f>H152+P152</f>
        <v>2954.05</v>
      </c>
      <c r="H152" s="298">
        <f>SUM(I152:O152)</f>
        <v>2954.05</v>
      </c>
      <c r="I152" s="299"/>
      <c r="J152" s="299">
        <v>2954.05</v>
      </c>
      <c r="K152" s="335"/>
      <c r="L152" s="335"/>
      <c r="M152" s="335"/>
      <c r="N152" s="335"/>
      <c r="O152" s="335"/>
      <c r="P152" s="929"/>
      <c r="Q152" s="929"/>
      <c r="R152" s="335"/>
      <c r="S152" s="799"/>
    </row>
    <row r="153" spans="1:19" ht="16.5">
      <c r="A153" s="283">
        <v>757</v>
      </c>
      <c r="B153" s="283"/>
      <c r="C153" s="283"/>
      <c r="D153" s="283" t="s">
        <v>312</v>
      </c>
      <c r="E153" s="284">
        <f t="shared" si="31"/>
        <v>63.73050990677547</v>
      </c>
      <c r="F153" s="822">
        <f aca="true" t="shared" si="37" ref="F153:P153">SUM(F154+F156)</f>
        <v>1310063</v>
      </c>
      <c r="G153" s="822">
        <f t="shared" si="37"/>
        <v>834909.83</v>
      </c>
      <c r="H153" s="822">
        <f t="shared" si="37"/>
        <v>834909.83</v>
      </c>
      <c r="I153" s="822">
        <f t="shared" si="37"/>
        <v>0</v>
      </c>
      <c r="J153" s="822">
        <f t="shared" si="37"/>
        <v>0</v>
      </c>
      <c r="K153" s="822">
        <f t="shared" si="37"/>
        <v>0</v>
      </c>
      <c r="L153" s="822">
        <f t="shared" si="37"/>
        <v>0</v>
      </c>
      <c r="M153" s="822">
        <f t="shared" si="37"/>
        <v>0</v>
      </c>
      <c r="N153" s="822">
        <f t="shared" si="37"/>
        <v>0</v>
      </c>
      <c r="O153" s="822">
        <f t="shared" si="37"/>
        <v>834909.83</v>
      </c>
      <c r="P153" s="822">
        <f t="shared" si="37"/>
        <v>0</v>
      </c>
      <c r="Q153" s="822">
        <f>SUM(Q154)</f>
        <v>0</v>
      </c>
      <c r="R153" s="822">
        <f>SUM(R154)</f>
        <v>0</v>
      </c>
      <c r="S153" s="822">
        <f>SUM(S154)</f>
        <v>0</v>
      </c>
    </row>
    <row r="154" spans="1:19" ht="16.5">
      <c r="A154" s="287"/>
      <c r="B154" s="287">
        <v>75702</v>
      </c>
      <c r="C154" s="287"/>
      <c r="D154" s="288" t="s">
        <v>313</v>
      </c>
      <c r="E154" s="519">
        <f t="shared" si="31"/>
        <v>87.85518954042037</v>
      </c>
      <c r="F154" s="335">
        <f aca="true" t="shared" si="38" ref="F154:S154">SUM(F155:F155)</f>
        <v>950325</v>
      </c>
      <c r="G154" s="335">
        <f t="shared" si="38"/>
        <v>834909.83</v>
      </c>
      <c r="H154" s="335">
        <f t="shared" si="38"/>
        <v>834909.83</v>
      </c>
      <c r="I154" s="335">
        <f t="shared" si="38"/>
        <v>0</v>
      </c>
      <c r="J154" s="335">
        <f t="shared" si="38"/>
        <v>0</v>
      </c>
      <c r="K154" s="335">
        <f t="shared" si="38"/>
        <v>0</v>
      </c>
      <c r="L154" s="335">
        <f t="shared" si="38"/>
        <v>0</v>
      </c>
      <c r="M154" s="335">
        <f t="shared" si="38"/>
        <v>0</v>
      </c>
      <c r="N154" s="335">
        <f t="shared" si="38"/>
        <v>0</v>
      </c>
      <c r="O154" s="335">
        <f t="shared" si="38"/>
        <v>834909.83</v>
      </c>
      <c r="P154" s="335">
        <f t="shared" si="38"/>
        <v>0</v>
      </c>
      <c r="Q154" s="335">
        <f t="shared" si="38"/>
        <v>0</v>
      </c>
      <c r="R154" s="335">
        <f t="shared" si="38"/>
        <v>0</v>
      </c>
      <c r="S154" s="335">
        <f t="shared" si="38"/>
        <v>0</v>
      </c>
    </row>
    <row r="155" spans="1:19" ht="63">
      <c r="A155" s="287"/>
      <c r="B155" s="313"/>
      <c r="C155" s="313">
        <v>8110</v>
      </c>
      <c r="D155" s="930" t="s">
        <v>314</v>
      </c>
      <c r="E155" s="949">
        <f t="shared" si="31"/>
        <v>87.85518954042037</v>
      </c>
      <c r="F155" s="299">
        <v>950325</v>
      </c>
      <c r="G155" s="297">
        <v>834909.83</v>
      </c>
      <c r="H155" s="298">
        <v>834909.83</v>
      </c>
      <c r="I155" s="339"/>
      <c r="J155" s="339"/>
      <c r="K155" s="339"/>
      <c r="L155" s="339"/>
      <c r="M155" s="339"/>
      <c r="N155" s="299"/>
      <c r="O155" s="299">
        <v>834909.83</v>
      </c>
      <c r="P155" s="927"/>
      <c r="Q155" s="927"/>
      <c r="R155" s="339"/>
      <c r="S155" s="928">
        <v>0</v>
      </c>
    </row>
    <row r="156" spans="1:19" ht="31.5">
      <c r="A156" s="287"/>
      <c r="B156" s="287">
        <v>75704</v>
      </c>
      <c r="C156" s="287"/>
      <c r="D156" s="288" t="s">
        <v>315</v>
      </c>
      <c r="E156" s="949">
        <f t="shared" si="31"/>
        <v>0</v>
      </c>
      <c r="F156" s="335">
        <v>359738</v>
      </c>
      <c r="G156" s="335">
        <f aca="true" t="shared" si="39" ref="G156:S156">G157</f>
        <v>0</v>
      </c>
      <c r="H156" s="335">
        <f t="shared" si="39"/>
        <v>0</v>
      </c>
      <c r="I156" s="335">
        <f t="shared" si="39"/>
        <v>0</v>
      </c>
      <c r="J156" s="335">
        <f t="shared" si="39"/>
        <v>0</v>
      </c>
      <c r="K156" s="335">
        <f t="shared" si="39"/>
        <v>0</v>
      </c>
      <c r="L156" s="335">
        <f t="shared" si="39"/>
        <v>0</v>
      </c>
      <c r="M156" s="335">
        <f t="shared" si="39"/>
        <v>0</v>
      </c>
      <c r="N156" s="335">
        <f t="shared" si="39"/>
        <v>0</v>
      </c>
      <c r="O156" s="335">
        <f t="shared" si="39"/>
        <v>0</v>
      </c>
      <c r="P156" s="335">
        <f t="shared" si="39"/>
        <v>0</v>
      </c>
      <c r="Q156" s="335">
        <f t="shared" si="39"/>
        <v>0</v>
      </c>
      <c r="R156" s="335">
        <f t="shared" si="39"/>
        <v>0</v>
      </c>
      <c r="S156" s="335">
        <f t="shared" si="39"/>
        <v>0</v>
      </c>
    </row>
    <row r="157" spans="1:19" ht="19.5" customHeight="1">
      <c r="A157" s="287"/>
      <c r="B157" s="287"/>
      <c r="C157" s="313">
        <v>8020</v>
      </c>
      <c r="D157" s="307" t="s">
        <v>316</v>
      </c>
      <c r="E157" s="949">
        <f t="shared" si="31"/>
        <v>0</v>
      </c>
      <c r="F157" s="299">
        <v>359738</v>
      </c>
      <c r="G157" s="297">
        <f>H157+P157</f>
        <v>0</v>
      </c>
      <c r="H157" s="298">
        <f>SUM(I157:O157)</f>
        <v>0</v>
      </c>
      <c r="I157" s="339"/>
      <c r="J157" s="339"/>
      <c r="K157" s="339"/>
      <c r="L157" s="339"/>
      <c r="M157" s="339"/>
      <c r="N157" s="299"/>
      <c r="O157" s="299"/>
      <c r="P157" s="927"/>
      <c r="Q157" s="927"/>
      <c r="R157" s="339"/>
      <c r="S157" s="928"/>
    </row>
    <row r="158" spans="1:19" ht="16.5">
      <c r="A158" s="283">
        <v>758</v>
      </c>
      <c r="B158" s="283"/>
      <c r="C158" s="283"/>
      <c r="D158" s="283" t="s">
        <v>121</v>
      </c>
      <c r="E158" s="284">
        <f t="shared" si="31"/>
        <v>65.97999324507174</v>
      </c>
      <c r="F158" s="822">
        <f>SUM(F161+F164+F159)</f>
        <v>953378</v>
      </c>
      <c r="G158" s="822">
        <f>SUM(G161+G164+G159)</f>
        <v>629038.74</v>
      </c>
      <c r="H158" s="822">
        <f>SUM(H161+H164+H159)</f>
        <v>629038.74</v>
      </c>
      <c r="I158" s="822">
        <f aca="true" t="shared" si="40" ref="I158:P158">SUM(I161+I164)</f>
        <v>0</v>
      </c>
      <c r="J158" s="822">
        <f>SUM(J161+J164+J159)</f>
        <v>629038.74</v>
      </c>
      <c r="K158" s="822">
        <f t="shared" si="40"/>
        <v>0</v>
      </c>
      <c r="L158" s="822">
        <f t="shared" si="40"/>
        <v>0</v>
      </c>
      <c r="M158" s="822">
        <f t="shared" si="40"/>
        <v>0</v>
      </c>
      <c r="N158" s="822">
        <f t="shared" si="40"/>
        <v>0</v>
      </c>
      <c r="O158" s="822">
        <f t="shared" si="40"/>
        <v>0</v>
      </c>
      <c r="P158" s="822">
        <f t="shared" si="40"/>
        <v>0</v>
      </c>
      <c r="Q158" s="822">
        <f>SUM(Q161)</f>
        <v>0</v>
      </c>
      <c r="R158" s="822">
        <f>SUM(R161)</f>
        <v>0</v>
      </c>
      <c r="S158" s="822">
        <f>SUM(S161)</f>
        <v>0</v>
      </c>
    </row>
    <row r="159" spans="1:19" ht="16.5">
      <c r="A159" s="317"/>
      <c r="B159" s="317">
        <v>75807</v>
      </c>
      <c r="C159" s="317"/>
      <c r="D159" s="319" t="s">
        <v>124</v>
      </c>
      <c r="E159" s="330">
        <v>100</v>
      </c>
      <c r="F159" s="931">
        <v>606793</v>
      </c>
      <c r="G159" s="931">
        <f>SUM(G160)</f>
        <v>606793</v>
      </c>
      <c r="H159" s="931">
        <v>606793</v>
      </c>
      <c r="I159" s="931"/>
      <c r="J159" s="931">
        <v>606793</v>
      </c>
      <c r="K159" s="931"/>
      <c r="L159" s="931"/>
      <c r="M159" s="931"/>
      <c r="N159" s="931"/>
      <c r="O159" s="931"/>
      <c r="P159" s="931"/>
      <c r="Q159" s="931"/>
      <c r="R159" s="931"/>
      <c r="S159" s="931"/>
    </row>
    <row r="160" spans="1:19" ht="31.5">
      <c r="A160" s="317"/>
      <c r="B160" s="317"/>
      <c r="C160" s="318">
        <v>2940</v>
      </c>
      <c r="D160" s="507" t="s">
        <v>639</v>
      </c>
      <c r="E160" s="331">
        <v>100</v>
      </c>
      <c r="F160" s="508">
        <v>606793</v>
      </c>
      <c r="G160" s="508">
        <v>606793</v>
      </c>
      <c r="H160" s="508">
        <v>606793</v>
      </c>
      <c r="I160" s="508"/>
      <c r="J160" s="508">
        <v>606793</v>
      </c>
      <c r="K160" s="931"/>
      <c r="L160" s="931"/>
      <c r="M160" s="931"/>
      <c r="N160" s="931"/>
      <c r="O160" s="931"/>
      <c r="P160" s="931"/>
      <c r="Q160" s="931"/>
      <c r="R160" s="931"/>
      <c r="S160" s="931"/>
    </row>
    <row r="161" spans="1:19" ht="16.5">
      <c r="A161" s="287"/>
      <c r="B161" s="287">
        <v>75814</v>
      </c>
      <c r="C161" s="287"/>
      <c r="D161" s="288" t="s">
        <v>317</v>
      </c>
      <c r="E161" s="330">
        <f t="shared" si="31"/>
        <v>11.462976513145014</v>
      </c>
      <c r="F161" s="335">
        <f aca="true" t="shared" si="41" ref="F161:P161">SUM(F163+F162)</f>
        <v>194066</v>
      </c>
      <c r="G161" s="335">
        <f t="shared" si="41"/>
        <v>22245.74</v>
      </c>
      <c r="H161" s="335">
        <f t="shared" si="41"/>
        <v>22245.74</v>
      </c>
      <c r="I161" s="335">
        <f t="shared" si="41"/>
        <v>0</v>
      </c>
      <c r="J161" s="335">
        <f t="shared" si="41"/>
        <v>22245.74</v>
      </c>
      <c r="K161" s="335">
        <f t="shared" si="41"/>
        <v>0</v>
      </c>
      <c r="L161" s="335">
        <f t="shared" si="41"/>
        <v>0</v>
      </c>
      <c r="M161" s="335">
        <f t="shared" si="41"/>
        <v>0</v>
      </c>
      <c r="N161" s="335">
        <f t="shared" si="41"/>
        <v>0</v>
      </c>
      <c r="O161" s="335">
        <f t="shared" si="41"/>
        <v>0</v>
      </c>
      <c r="P161" s="335">
        <f t="shared" si="41"/>
        <v>0</v>
      </c>
      <c r="Q161" s="335">
        <f>SUM(Q163)</f>
        <v>0</v>
      </c>
      <c r="R161" s="335">
        <f>SUM(R163)</f>
        <v>0</v>
      </c>
      <c r="S161" s="335">
        <f>SUM(S163)</f>
        <v>0</v>
      </c>
    </row>
    <row r="162" spans="1:19" ht="16.5">
      <c r="A162" s="287"/>
      <c r="B162" s="287"/>
      <c r="C162" s="313">
        <v>4300</v>
      </c>
      <c r="D162" s="307" t="s">
        <v>264</v>
      </c>
      <c r="E162" s="331">
        <f t="shared" si="31"/>
        <v>99.99413216597588</v>
      </c>
      <c r="F162" s="299">
        <v>21473</v>
      </c>
      <c r="G162" s="297">
        <f>H162+P162</f>
        <v>21471.74</v>
      </c>
      <c r="H162" s="298">
        <f>SUM(I162:O162)</f>
        <v>21471.74</v>
      </c>
      <c r="I162" s="299"/>
      <c r="J162" s="299">
        <v>21471.74</v>
      </c>
      <c r="K162" s="335"/>
      <c r="L162" s="335"/>
      <c r="M162" s="335"/>
      <c r="N162" s="335"/>
      <c r="O162" s="335"/>
      <c r="P162" s="929"/>
      <c r="Q162" s="929"/>
      <c r="R162" s="335"/>
      <c r="S162" s="799"/>
    </row>
    <row r="163" spans="1:19" ht="31.5">
      <c r="A163" s="287"/>
      <c r="B163" s="313"/>
      <c r="C163" s="313" t="s">
        <v>318</v>
      </c>
      <c r="D163" s="307" t="s">
        <v>319</v>
      </c>
      <c r="E163" s="331">
        <f aca="true" t="shared" si="42" ref="E163:E192">(G163/F163)*100</f>
        <v>0.4484538770402044</v>
      </c>
      <c r="F163" s="299">
        <v>172593</v>
      </c>
      <c r="G163" s="297">
        <f>H163+P163</f>
        <v>774</v>
      </c>
      <c r="H163" s="298">
        <f>SUM(I163:O163)</f>
        <v>774</v>
      </c>
      <c r="I163" s="339"/>
      <c r="J163" s="339">
        <v>774</v>
      </c>
      <c r="K163" s="339"/>
      <c r="L163" s="339"/>
      <c r="M163" s="339"/>
      <c r="N163" s="339"/>
      <c r="O163" s="339"/>
      <c r="P163" s="927"/>
      <c r="Q163" s="927"/>
      <c r="R163" s="339"/>
      <c r="S163" s="928"/>
    </row>
    <row r="164" spans="1:19" ht="16.5">
      <c r="A164" s="287"/>
      <c r="B164" s="287">
        <v>75818</v>
      </c>
      <c r="C164" s="287"/>
      <c r="D164" s="288" t="s">
        <v>320</v>
      </c>
      <c r="E164" s="330">
        <f t="shared" si="42"/>
        <v>0</v>
      </c>
      <c r="F164" s="335">
        <f aca="true" t="shared" si="43" ref="F164:S164">SUM(F165)</f>
        <v>152519</v>
      </c>
      <c r="G164" s="335">
        <f t="shared" si="43"/>
        <v>0</v>
      </c>
      <c r="H164" s="335">
        <f t="shared" si="43"/>
        <v>0</v>
      </c>
      <c r="I164" s="335">
        <f t="shared" si="43"/>
        <v>0</v>
      </c>
      <c r="J164" s="335">
        <f t="shared" si="43"/>
        <v>0</v>
      </c>
      <c r="K164" s="335">
        <f t="shared" si="43"/>
        <v>0</v>
      </c>
      <c r="L164" s="335">
        <f t="shared" si="43"/>
        <v>0</v>
      </c>
      <c r="M164" s="335">
        <f t="shared" si="43"/>
        <v>0</v>
      </c>
      <c r="N164" s="335">
        <f t="shared" si="43"/>
        <v>0</v>
      </c>
      <c r="O164" s="335">
        <f t="shared" si="43"/>
        <v>0</v>
      </c>
      <c r="P164" s="335">
        <f t="shared" si="43"/>
        <v>0</v>
      </c>
      <c r="Q164" s="335">
        <f t="shared" si="43"/>
        <v>0</v>
      </c>
      <c r="R164" s="335">
        <f t="shared" si="43"/>
        <v>0</v>
      </c>
      <c r="S164" s="335">
        <f t="shared" si="43"/>
        <v>0</v>
      </c>
    </row>
    <row r="165" spans="1:19" ht="16.5">
      <c r="A165" s="287"/>
      <c r="B165" s="313"/>
      <c r="C165" s="313">
        <v>4810</v>
      </c>
      <c r="D165" s="307" t="s">
        <v>321</v>
      </c>
      <c r="E165" s="331">
        <f t="shared" si="42"/>
        <v>0</v>
      </c>
      <c r="F165" s="299">
        <v>152519</v>
      </c>
      <c r="G165" s="297">
        <f>H165+P165</f>
        <v>0</v>
      </c>
      <c r="H165" s="298">
        <f>SUM(I165:O165)</f>
        <v>0</v>
      </c>
      <c r="I165" s="339"/>
      <c r="J165" s="339">
        <v>0</v>
      </c>
      <c r="K165" s="339"/>
      <c r="L165" s="339"/>
      <c r="M165" s="339"/>
      <c r="N165" s="339"/>
      <c r="O165" s="339"/>
      <c r="P165" s="927"/>
      <c r="Q165" s="927"/>
      <c r="R165" s="339"/>
      <c r="S165" s="928"/>
    </row>
    <row r="166" spans="1:19" ht="16.5">
      <c r="A166" s="283">
        <v>801</v>
      </c>
      <c r="B166" s="283"/>
      <c r="C166" s="283"/>
      <c r="D166" s="283" t="s">
        <v>130</v>
      </c>
      <c r="E166" s="284">
        <f t="shared" si="42"/>
        <v>98.71661999169744</v>
      </c>
      <c r="F166" s="822">
        <f>SUM(F167+F195+F206+F231+F252+F257+F263+F277+F227+F229)</f>
        <v>21802449.64</v>
      </c>
      <c r="G166" s="822">
        <f>SUM(G167+G195+G206+G231+G252+G257+G263+G277+G227+G229)</f>
        <v>21522641.360000007</v>
      </c>
      <c r="H166" s="822">
        <f>SUM(H167+H195+H206+H231+H252+H257+H263+H277+H227+H229)</f>
        <v>21455587.630000006</v>
      </c>
      <c r="I166" s="822">
        <f>SUM(I167+I195+I206+I231+I252+I257+I263+I277)</f>
        <v>15005336.370000001</v>
      </c>
      <c r="J166" s="822">
        <f>SUM(J167+J195+J206+J231+J252+J257+J263+J277)</f>
        <v>4023422.6699999995</v>
      </c>
      <c r="K166" s="822">
        <f>SUM(K167+K195+K206+K231+K252+K257+K263+K277+K227+K229)</f>
        <v>2268447.65</v>
      </c>
      <c r="L166" s="822">
        <f>SUM(L167+L195+L206+L231+L252+L257+L263+L277)</f>
        <v>95657.08</v>
      </c>
      <c r="M166" s="822">
        <f>SUM(M167+M195+M206+M231+M252+M257+M263+M277)</f>
        <v>62723.86</v>
      </c>
      <c r="N166" s="822">
        <f>SUM(N167+N195+N206+N231+N252+N257+N263+N277)</f>
        <v>0</v>
      </c>
      <c r="O166" s="822">
        <f>SUM(O167+O195+O206+O231+O252+O257+O263+O277)</f>
        <v>0</v>
      </c>
      <c r="P166" s="822">
        <f>SUM(P167+P195+P206+P231+P252+P257+P263+P277)</f>
        <v>67053.73</v>
      </c>
      <c r="Q166" s="822">
        <f>SUM(Q277)</f>
        <v>67053.73</v>
      </c>
      <c r="R166" s="822">
        <f>SUM(R167+R195+R206+R231+R252+R257+R263+R277)</f>
        <v>0</v>
      </c>
      <c r="S166" s="822">
        <f>SUM(S167+S195+S206+S231+S252+S257+S263+S277)</f>
        <v>0</v>
      </c>
    </row>
    <row r="167" spans="1:19" ht="16.5">
      <c r="A167" s="287"/>
      <c r="B167" s="287">
        <v>80101</v>
      </c>
      <c r="C167" s="287"/>
      <c r="D167" s="288" t="s">
        <v>131</v>
      </c>
      <c r="E167" s="330">
        <f t="shared" si="42"/>
        <v>99.51637730093793</v>
      </c>
      <c r="F167" s="335">
        <f aca="true" t="shared" si="44" ref="F167:S167">SUM(F168:F194)</f>
        <v>7971540.64</v>
      </c>
      <c r="G167" s="335">
        <f t="shared" si="44"/>
        <v>7932988.460000002</v>
      </c>
      <c r="H167" s="335">
        <f t="shared" si="44"/>
        <v>7932988.460000002</v>
      </c>
      <c r="I167" s="335">
        <f>SUM(I171:I178)</f>
        <v>6533892.210000001</v>
      </c>
      <c r="J167" s="335">
        <f>SUM(J176:J194)</f>
        <v>1275329.5899999999</v>
      </c>
      <c r="K167" s="335">
        <f t="shared" si="44"/>
        <v>0</v>
      </c>
      <c r="L167" s="335">
        <f>SUM(L168:L194)</f>
        <v>61042.8</v>
      </c>
      <c r="M167" s="335">
        <f>SUM(M168:M194)</f>
        <v>62723.86</v>
      </c>
      <c r="N167" s="335">
        <f t="shared" si="44"/>
        <v>0</v>
      </c>
      <c r="O167" s="335">
        <f t="shared" si="44"/>
        <v>0</v>
      </c>
      <c r="P167" s="335">
        <f t="shared" si="44"/>
        <v>0</v>
      </c>
      <c r="Q167" s="335">
        <f t="shared" si="44"/>
        <v>0</v>
      </c>
      <c r="R167" s="335">
        <f t="shared" si="44"/>
        <v>0</v>
      </c>
      <c r="S167" s="335">
        <f t="shared" si="44"/>
        <v>0</v>
      </c>
    </row>
    <row r="168" spans="1:19" ht="16.5">
      <c r="A168" s="313"/>
      <c r="B168" s="313"/>
      <c r="C168" s="313">
        <v>3020</v>
      </c>
      <c r="D168" s="307" t="s">
        <v>322</v>
      </c>
      <c r="E168" s="331">
        <f t="shared" si="42"/>
        <v>99.99696594083585</v>
      </c>
      <c r="F168" s="299">
        <f>'zał 9'!F10+'zał 10'!F10+'zał 11'!F10</f>
        <v>54053</v>
      </c>
      <c r="G168" s="297">
        <v>54051.36</v>
      </c>
      <c r="H168" s="298">
        <v>54051.36</v>
      </c>
      <c r="I168" s="299">
        <f>'zał 9'!I10+'zał 10'!I10+'zał 11'!I10</f>
        <v>0</v>
      </c>
      <c r="J168" s="299">
        <f>'zał 9'!J10+'zał 10'!J10+'zał 11'!J10</f>
        <v>0</v>
      </c>
      <c r="K168" s="299">
        <f>'zał 9'!K10+'zał 10'!K10+'zał 11'!K10</f>
        <v>0</v>
      </c>
      <c r="L168" s="299">
        <f>'zał 9'!L10+'zał 10'!L10+'zał 11'!L10</f>
        <v>54051.36</v>
      </c>
      <c r="M168" s="299"/>
      <c r="N168" s="299"/>
      <c r="O168" s="299"/>
      <c r="P168" s="332"/>
      <c r="Q168" s="332"/>
      <c r="R168" s="299"/>
      <c r="S168" s="928"/>
    </row>
    <row r="169" spans="1:19" ht="16.5">
      <c r="A169" s="287"/>
      <c r="B169" s="313"/>
      <c r="C169" s="313">
        <v>3050</v>
      </c>
      <c r="D169" s="307" t="s">
        <v>323</v>
      </c>
      <c r="E169" s="331">
        <f t="shared" si="42"/>
        <v>99.28301886792454</v>
      </c>
      <c r="F169" s="299">
        <f>'zał 9'!F11</f>
        <v>636</v>
      </c>
      <c r="G169" s="299">
        <f>'zał 9'!G11</f>
        <v>631.44</v>
      </c>
      <c r="H169" s="299">
        <v>631.44</v>
      </c>
      <c r="I169" s="299">
        <f>'zał 9'!I11</f>
        <v>0</v>
      </c>
      <c r="J169" s="299">
        <f>'zał 9'!J11</f>
        <v>0</v>
      </c>
      <c r="K169" s="299">
        <f>'zał 9'!K11</f>
        <v>0</v>
      </c>
      <c r="L169" s="299">
        <f>'zał 9'!L11</f>
        <v>631.44</v>
      </c>
      <c r="M169" s="299"/>
      <c r="N169" s="299"/>
      <c r="O169" s="299"/>
      <c r="P169" s="332"/>
      <c r="Q169" s="332"/>
      <c r="R169" s="299"/>
      <c r="S169" s="928"/>
    </row>
    <row r="170" spans="1:19" ht="16.5">
      <c r="A170" s="287"/>
      <c r="B170" s="313"/>
      <c r="C170" s="313">
        <v>3240</v>
      </c>
      <c r="D170" s="307" t="s">
        <v>324</v>
      </c>
      <c r="E170" s="331">
        <f t="shared" si="42"/>
        <v>100</v>
      </c>
      <c r="F170" s="299">
        <f>'zał 9'!F12+'zał 10'!F11</f>
        <v>6360</v>
      </c>
      <c r="G170" s="299">
        <f>'zał 9'!G12+'zał 10'!G11</f>
        <v>6360</v>
      </c>
      <c r="H170" s="299">
        <v>6360</v>
      </c>
      <c r="I170" s="299">
        <f>'zał 9'!I12+'zał 10'!I11</f>
        <v>0</v>
      </c>
      <c r="J170" s="299">
        <f>'zał 9'!J12+'zał 10'!J11</f>
        <v>0</v>
      </c>
      <c r="K170" s="299">
        <f>'zał 9'!K12+'zał 10'!K11</f>
        <v>0</v>
      </c>
      <c r="L170" s="299">
        <f>'zał 9'!L12+'zał 10'!L11</f>
        <v>6360</v>
      </c>
      <c r="M170" s="299"/>
      <c r="N170" s="299"/>
      <c r="O170" s="299"/>
      <c r="P170" s="332"/>
      <c r="Q170" s="332"/>
      <c r="R170" s="299"/>
      <c r="S170" s="928"/>
    </row>
    <row r="171" spans="1:19" ht="16.5">
      <c r="A171" s="287"/>
      <c r="B171" s="313"/>
      <c r="C171" s="313">
        <v>4010</v>
      </c>
      <c r="D171" s="307" t="s">
        <v>325</v>
      </c>
      <c r="E171" s="331">
        <f t="shared" si="42"/>
        <v>99.62061620158565</v>
      </c>
      <c r="F171" s="299">
        <v>5106673</v>
      </c>
      <c r="G171" s="297">
        <f aca="true" t="shared" si="45" ref="G171:G194">H171+P171</f>
        <v>5087299.11</v>
      </c>
      <c r="H171" s="298">
        <f aca="true" t="shared" si="46" ref="H171:H194">SUM(I171:O171)</f>
        <v>5087299.11</v>
      </c>
      <c r="I171" s="299">
        <v>5087299.11</v>
      </c>
      <c r="J171" s="299">
        <f>'zał 9'!J13+'zał 10'!J12+'zał 11'!J11</f>
        <v>0</v>
      </c>
      <c r="K171" s="299"/>
      <c r="L171" s="299"/>
      <c r="M171" s="299"/>
      <c r="N171" s="299"/>
      <c r="O171" s="299"/>
      <c r="P171" s="332"/>
      <c r="Q171" s="332"/>
      <c r="R171" s="299"/>
      <c r="S171" s="928"/>
    </row>
    <row r="172" spans="1:19" ht="16.5">
      <c r="A172" s="287"/>
      <c r="B172" s="313"/>
      <c r="C172" s="313">
        <v>4040</v>
      </c>
      <c r="D172" s="307" t="s">
        <v>285</v>
      </c>
      <c r="E172" s="331">
        <f t="shared" si="42"/>
        <v>99.9995699859883</v>
      </c>
      <c r="F172" s="299">
        <f>'zał 9'!F14+'zał 10'!F13+'zał 11'!F12</f>
        <v>413940</v>
      </c>
      <c r="G172" s="297">
        <f t="shared" si="45"/>
        <v>413938.22</v>
      </c>
      <c r="H172" s="298">
        <f t="shared" si="46"/>
        <v>413938.22</v>
      </c>
      <c r="I172" s="299">
        <v>413938.22</v>
      </c>
      <c r="J172" s="299"/>
      <c r="K172" s="299"/>
      <c r="L172" s="299"/>
      <c r="M172" s="299"/>
      <c r="N172" s="299"/>
      <c r="O172" s="299"/>
      <c r="P172" s="332"/>
      <c r="Q172" s="332"/>
      <c r="R172" s="299"/>
      <c r="S172" s="928"/>
    </row>
    <row r="173" spans="1:19" ht="16.5">
      <c r="A173" s="287"/>
      <c r="B173" s="313"/>
      <c r="C173" s="313">
        <v>4110</v>
      </c>
      <c r="D173" s="307" t="s">
        <v>286</v>
      </c>
      <c r="E173" s="331">
        <f t="shared" si="42"/>
        <v>98.70136135710116</v>
      </c>
      <c r="F173" s="299">
        <f>'zał 9'!F15+'zał 10'!F14+'zał 11'!F13</f>
        <v>916365</v>
      </c>
      <c r="G173" s="297">
        <f t="shared" si="45"/>
        <v>904464.73</v>
      </c>
      <c r="H173" s="298">
        <f t="shared" si="46"/>
        <v>904464.73</v>
      </c>
      <c r="I173" s="299">
        <f>'zał 9'!I15+'zał 10'!I14+'zał 11'!I13</f>
        <v>904464.73</v>
      </c>
      <c r="J173" s="299"/>
      <c r="K173" s="299"/>
      <c r="L173" s="299"/>
      <c r="M173" s="299"/>
      <c r="N173" s="299"/>
      <c r="O173" s="299"/>
      <c r="P173" s="332"/>
      <c r="Q173" s="332"/>
      <c r="R173" s="299"/>
      <c r="S173" s="928"/>
    </row>
    <row r="174" spans="1:19" ht="16.5">
      <c r="A174" s="287"/>
      <c r="B174" s="313"/>
      <c r="C174" s="313">
        <v>4120</v>
      </c>
      <c r="D174" s="307" t="s">
        <v>287</v>
      </c>
      <c r="E174" s="331">
        <f t="shared" si="42"/>
        <v>95.90385406052805</v>
      </c>
      <c r="F174" s="299">
        <f>'zał 9'!F16+'zał 10'!F15+'zał 11'!F14</f>
        <v>111882</v>
      </c>
      <c r="G174" s="297">
        <f t="shared" si="45"/>
        <v>107299.15</v>
      </c>
      <c r="H174" s="298">
        <f t="shared" si="46"/>
        <v>107299.15</v>
      </c>
      <c r="I174" s="299">
        <f>'zał 9'!I16+'zał 10'!I15+'zał 11'!I14</f>
        <v>107299.15</v>
      </c>
      <c r="J174" s="299">
        <v>0</v>
      </c>
      <c r="K174" s="299"/>
      <c r="L174" s="299"/>
      <c r="M174" s="299"/>
      <c r="N174" s="299"/>
      <c r="O174" s="299"/>
      <c r="P174" s="332"/>
      <c r="Q174" s="332"/>
      <c r="R174" s="299"/>
      <c r="S174" s="928"/>
    </row>
    <row r="175" spans="1:19" ht="16.5">
      <c r="A175" s="287"/>
      <c r="B175" s="313"/>
      <c r="C175" s="313">
        <v>4170</v>
      </c>
      <c r="D175" s="307" t="s">
        <v>292</v>
      </c>
      <c r="E175" s="331">
        <f t="shared" si="42"/>
        <v>100</v>
      </c>
      <c r="F175" s="299">
        <f>'zał 9'!F17+'zał 10'!F16+'zał 11'!F15</f>
        <v>20891</v>
      </c>
      <c r="G175" s="297">
        <f t="shared" si="45"/>
        <v>20891</v>
      </c>
      <c r="H175" s="298">
        <f t="shared" si="46"/>
        <v>20891</v>
      </c>
      <c r="I175" s="299">
        <f>'zał 9'!I17+'zał 10'!I16+'zał 11'!I15</f>
        <v>20891</v>
      </c>
      <c r="J175" s="299">
        <f>'zał 9'!J17+'zał 10'!J16+'zał 11'!J15</f>
        <v>0</v>
      </c>
      <c r="K175" s="299"/>
      <c r="L175" s="299"/>
      <c r="M175" s="299"/>
      <c r="N175" s="299"/>
      <c r="O175" s="299"/>
      <c r="P175" s="332"/>
      <c r="Q175" s="332"/>
      <c r="R175" s="299"/>
      <c r="S175" s="928"/>
    </row>
    <row r="176" spans="1:19" ht="16.5">
      <c r="A176" s="287"/>
      <c r="B176" s="313"/>
      <c r="C176" s="313">
        <v>4210</v>
      </c>
      <c r="D176" s="307" t="s">
        <v>273</v>
      </c>
      <c r="E176" s="331">
        <f t="shared" si="42"/>
        <v>99.99914777569457</v>
      </c>
      <c r="F176" s="299">
        <v>88005</v>
      </c>
      <c r="G176" s="297">
        <f t="shared" si="45"/>
        <v>88004.25</v>
      </c>
      <c r="H176" s="298">
        <f t="shared" si="46"/>
        <v>88004.25</v>
      </c>
      <c r="I176" s="299">
        <v>0</v>
      </c>
      <c r="J176" s="299">
        <v>88004.25</v>
      </c>
      <c r="K176" s="299"/>
      <c r="L176" s="299"/>
      <c r="M176" s="299"/>
      <c r="N176" s="299"/>
      <c r="O176" s="299"/>
      <c r="P176" s="332"/>
      <c r="Q176" s="332"/>
      <c r="R176" s="299"/>
      <c r="S176" s="928"/>
    </row>
    <row r="177" spans="1:19" ht="16.5">
      <c r="A177" s="287"/>
      <c r="B177" s="313"/>
      <c r="C177" s="313">
        <v>4211</v>
      </c>
      <c r="D177" s="307" t="s">
        <v>273</v>
      </c>
      <c r="E177" s="331">
        <f t="shared" si="42"/>
        <v>99.91818181818182</v>
      </c>
      <c r="F177" s="299">
        <v>990</v>
      </c>
      <c r="G177" s="297">
        <v>989.19</v>
      </c>
      <c r="H177" s="298">
        <v>989.19</v>
      </c>
      <c r="I177" s="299"/>
      <c r="J177" s="299"/>
      <c r="K177" s="299"/>
      <c r="L177" s="299"/>
      <c r="M177" s="299">
        <v>989.19</v>
      </c>
      <c r="N177" s="299"/>
      <c r="O177" s="299"/>
      <c r="P177" s="332"/>
      <c r="Q177" s="332"/>
      <c r="R177" s="299"/>
      <c r="S177" s="928"/>
    </row>
    <row r="178" spans="1:19" ht="16.5">
      <c r="A178" s="313"/>
      <c r="B178" s="313"/>
      <c r="C178" s="313">
        <v>4240</v>
      </c>
      <c r="D178" s="307" t="s">
        <v>326</v>
      </c>
      <c r="E178" s="331">
        <f t="shared" si="42"/>
        <v>99.58389203750285</v>
      </c>
      <c r="F178" s="299">
        <f>'zał 9'!F20+'zał 10'!F18+'zał 11'!F17</f>
        <v>133083.25</v>
      </c>
      <c r="G178" s="297">
        <f t="shared" si="45"/>
        <v>132529.48</v>
      </c>
      <c r="H178" s="298">
        <f t="shared" si="46"/>
        <v>132529.48</v>
      </c>
      <c r="I178" s="299">
        <v>0</v>
      </c>
      <c r="J178" s="299">
        <f>'zał 9'!J20+'zał 10'!J18+'zał 11'!J17</f>
        <v>132529.48</v>
      </c>
      <c r="K178" s="299"/>
      <c r="L178" s="299"/>
      <c r="M178" s="299"/>
      <c r="N178" s="299"/>
      <c r="O178" s="299"/>
      <c r="P178" s="332"/>
      <c r="Q178" s="332"/>
      <c r="R178" s="299"/>
      <c r="S178" s="928"/>
    </row>
    <row r="179" spans="1:19" ht="16.5">
      <c r="A179" s="313"/>
      <c r="B179" s="313"/>
      <c r="C179" s="313">
        <v>4260</v>
      </c>
      <c r="D179" s="307" t="s">
        <v>327</v>
      </c>
      <c r="E179" s="331">
        <f t="shared" si="42"/>
        <v>99.93887784801822</v>
      </c>
      <c r="F179" s="299">
        <v>411602</v>
      </c>
      <c r="G179" s="297">
        <f t="shared" si="45"/>
        <v>411350.42</v>
      </c>
      <c r="H179" s="298">
        <f t="shared" si="46"/>
        <v>411350.42</v>
      </c>
      <c r="I179" s="299">
        <v>0</v>
      </c>
      <c r="J179" s="299">
        <v>411350.42</v>
      </c>
      <c r="K179" s="299"/>
      <c r="L179" s="299"/>
      <c r="M179" s="299"/>
      <c r="N179" s="299"/>
      <c r="O179" s="299"/>
      <c r="P179" s="332"/>
      <c r="Q179" s="332"/>
      <c r="R179" s="299"/>
      <c r="S179" s="928"/>
    </row>
    <row r="180" spans="1:19" ht="16.5">
      <c r="A180" s="313"/>
      <c r="B180" s="313"/>
      <c r="C180" s="313">
        <v>4270</v>
      </c>
      <c r="D180" s="307" t="s">
        <v>276</v>
      </c>
      <c r="E180" s="331">
        <f t="shared" si="42"/>
        <v>99.68914416272649</v>
      </c>
      <c r="F180" s="299">
        <v>31513</v>
      </c>
      <c r="G180" s="297">
        <f t="shared" si="45"/>
        <v>31415.04</v>
      </c>
      <c r="H180" s="298">
        <f t="shared" si="46"/>
        <v>31415.04</v>
      </c>
      <c r="I180" s="299">
        <v>0</v>
      </c>
      <c r="J180" s="299">
        <f>'zał 9'!J22+'zał 10'!J20+'zał 11'!J19</f>
        <v>31415.04</v>
      </c>
      <c r="K180" s="299"/>
      <c r="L180" s="299"/>
      <c r="M180" s="299"/>
      <c r="N180" s="299"/>
      <c r="O180" s="299"/>
      <c r="P180" s="332"/>
      <c r="Q180" s="332"/>
      <c r="R180" s="299"/>
      <c r="S180" s="928"/>
    </row>
    <row r="181" spans="1:19" ht="16.5">
      <c r="A181" s="313"/>
      <c r="B181" s="313"/>
      <c r="C181" s="313">
        <v>4280</v>
      </c>
      <c r="D181" s="307" t="s">
        <v>328</v>
      </c>
      <c r="E181" s="331">
        <f t="shared" si="42"/>
        <v>100</v>
      </c>
      <c r="F181" s="299">
        <v>4004</v>
      </c>
      <c r="G181" s="297">
        <f t="shared" si="45"/>
        <v>4004</v>
      </c>
      <c r="H181" s="298">
        <f t="shared" si="46"/>
        <v>4004</v>
      </c>
      <c r="I181" s="299">
        <v>0</v>
      </c>
      <c r="J181" s="299">
        <v>4004</v>
      </c>
      <c r="K181" s="299"/>
      <c r="L181" s="299"/>
      <c r="M181" s="299"/>
      <c r="N181" s="299"/>
      <c r="O181" s="299"/>
      <c r="P181" s="332"/>
      <c r="Q181" s="332"/>
      <c r="R181" s="299"/>
      <c r="S181" s="928"/>
    </row>
    <row r="182" spans="1:19" ht="16.5">
      <c r="A182" s="313"/>
      <c r="B182" s="313"/>
      <c r="C182" s="313">
        <v>4300</v>
      </c>
      <c r="D182" s="307" t="s">
        <v>268</v>
      </c>
      <c r="E182" s="331">
        <f t="shared" si="42"/>
        <v>99.83416927726735</v>
      </c>
      <c r="F182" s="299">
        <v>306318.39</v>
      </c>
      <c r="G182" s="297">
        <f t="shared" si="45"/>
        <v>305810.42</v>
      </c>
      <c r="H182" s="298">
        <f t="shared" si="46"/>
        <v>305810.42</v>
      </c>
      <c r="I182" s="299">
        <v>0</v>
      </c>
      <c r="J182" s="299">
        <v>305810.42</v>
      </c>
      <c r="K182" s="299"/>
      <c r="L182" s="299"/>
      <c r="M182" s="299"/>
      <c r="N182" s="299"/>
      <c r="O182" s="299"/>
      <c r="P182" s="332"/>
      <c r="Q182" s="332"/>
      <c r="R182" s="299"/>
      <c r="S182" s="928"/>
    </row>
    <row r="183" spans="1:19" ht="16.5">
      <c r="A183" s="313"/>
      <c r="B183" s="313"/>
      <c r="C183" s="313">
        <v>4301</v>
      </c>
      <c r="D183" s="307" t="s">
        <v>268</v>
      </c>
      <c r="E183" s="331">
        <f t="shared" si="42"/>
        <v>99.09865551508611</v>
      </c>
      <c r="F183" s="299">
        <v>22239</v>
      </c>
      <c r="G183" s="297">
        <v>22038.55</v>
      </c>
      <c r="H183" s="298">
        <v>22038.55</v>
      </c>
      <c r="I183" s="299"/>
      <c r="J183" s="299"/>
      <c r="K183" s="299"/>
      <c r="L183" s="299"/>
      <c r="M183" s="299">
        <v>22038.55</v>
      </c>
      <c r="N183" s="299"/>
      <c r="O183" s="299"/>
      <c r="P183" s="332"/>
      <c r="Q183" s="332"/>
      <c r="R183" s="299"/>
      <c r="S183" s="928"/>
    </row>
    <row r="184" spans="1:19" ht="16.5">
      <c r="A184" s="313"/>
      <c r="B184" s="313"/>
      <c r="C184" s="313">
        <v>4308</v>
      </c>
      <c r="D184" s="307" t="s">
        <v>268</v>
      </c>
      <c r="E184" s="331">
        <f t="shared" si="42"/>
        <v>97.86137198856676</v>
      </c>
      <c r="F184" s="299">
        <v>19592</v>
      </c>
      <c r="G184" s="297">
        <v>19173</v>
      </c>
      <c r="H184" s="298">
        <v>19173</v>
      </c>
      <c r="I184" s="299"/>
      <c r="J184" s="299"/>
      <c r="K184" s="299"/>
      <c r="L184" s="299"/>
      <c r="M184" s="299">
        <v>19173</v>
      </c>
      <c r="N184" s="299"/>
      <c r="O184" s="299"/>
      <c r="P184" s="332"/>
      <c r="Q184" s="332"/>
      <c r="R184" s="299"/>
      <c r="S184" s="928"/>
    </row>
    <row r="185" spans="1:19" ht="16.5">
      <c r="A185" s="313"/>
      <c r="B185" s="313"/>
      <c r="C185" s="313">
        <v>4309</v>
      </c>
      <c r="D185" s="307" t="s">
        <v>268</v>
      </c>
      <c r="E185" s="331">
        <f t="shared" si="42"/>
        <v>47.0210970464135</v>
      </c>
      <c r="F185" s="299">
        <v>237</v>
      </c>
      <c r="G185" s="297">
        <v>111.44</v>
      </c>
      <c r="H185" s="298">
        <v>111.44</v>
      </c>
      <c r="I185" s="299"/>
      <c r="J185" s="299">
        <v>0</v>
      </c>
      <c r="K185" s="299"/>
      <c r="L185" s="299"/>
      <c r="M185" s="299">
        <v>111.44</v>
      </c>
      <c r="N185" s="299"/>
      <c r="O185" s="299"/>
      <c r="P185" s="332"/>
      <c r="Q185" s="332"/>
      <c r="R185" s="299"/>
      <c r="S185" s="928"/>
    </row>
    <row r="186" spans="1:19" ht="16.5">
      <c r="A186" s="313"/>
      <c r="B186" s="313"/>
      <c r="C186" s="313">
        <v>4350</v>
      </c>
      <c r="D186" s="307" t="s">
        <v>297</v>
      </c>
      <c r="E186" s="331">
        <f t="shared" si="42"/>
        <v>99.77314590402328</v>
      </c>
      <c r="F186" s="299">
        <f>'zał 9'!F28+'zał 10'!F23+'zał 11'!F22</f>
        <v>2063</v>
      </c>
      <c r="G186" s="297">
        <f t="shared" si="45"/>
        <v>2058.32</v>
      </c>
      <c r="H186" s="298">
        <f t="shared" si="46"/>
        <v>2058.32</v>
      </c>
      <c r="I186" s="299">
        <v>0</v>
      </c>
      <c r="J186" s="299">
        <v>2058.32</v>
      </c>
      <c r="K186" s="299"/>
      <c r="L186" s="299"/>
      <c r="M186" s="299"/>
      <c r="N186" s="299"/>
      <c r="O186" s="299"/>
      <c r="P186" s="332"/>
      <c r="Q186" s="332"/>
      <c r="R186" s="299"/>
      <c r="S186" s="928"/>
    </row>
    <row r="187" spans="1:19" ht="31.5">
      <c r="A187" s="313"/>
      <c r="B187" s="313"/>
      <c r="C187" s="313">
        <v>4370</v>
      </c>
      <c r="D187" s="312" t="s">
        <v>299</v>
      </c>
      <c r="E187" s="331">
        <f t="shared" si="42"/>
        <v>94.27981089126247</v>
      </c>
      <c r="F187" s="299">
        <v>5711</v>
      </c>
      <c r="G187" s="297">
        <f t="shared" si="45"/>
        <v>5384.32</v>
      </c>
      <c r="H187" s="298">
        <f t="shared" si="46"/>
        <v>5384.32</v>
      </c>
      <c r="I187" s="299">
        <v>0</v>
      </c>
      <c r="J187" s="299">
        <v>5384.32</v>
      </c>
      <c r="K187" s="299"/>
      <c r="L187" s="299"/>
      <c r="M187" s="299"/>
      <c r="N187" s="299"/>
      <c r="O187" s="299"/>
      <c r="P187" s="332"/>
      <c r="Q187" s="332"/>
      <c r="R187" s="299"/>
      <c r="S187" s="928"/>
    </row>
    <row r="188" spans="1:19" ht="16.5">
      <c r="A188" s="313"/>
      <c r="B188" s="313"/>
      <c r="C188" s="313">
        <v>4410</v>
      </c>
      <c r="D188" s="307" t="s">
        <v>301</v>
      </c>
      <c r="E188" s="331">
        <f t="shared" si="42"/>
        <v>99.28880157170924</v>
      </c>
      <c r="F188" s="299">
        <v>1527</v>
      </c>
      <c r="G188" s="297">
        <f t="shared" si="45"/>
        <v>1516.14</v>
      </c>
      <c r="H188" s="298">
        <f t="shared" si="46"/>
        <v>1516.14</v>
      </c>
      <c r="I188" s="299">
        <v>0</v>
      </c>
      <c r="J188" s="299">
        <v>1516.14</v>
      </c>
      <c r="K188" s="299"/>
      <c r="L188" s="299"/>
      <c r="M188" s="299"/>
      <c r="N188" s="299"/>
      <c r="O188" s="299"/>
      <c r="P188" s="332"/>
      <c r="Q188" s="332"/>
      <c r="R188" s="299"/>
      <c r="S188" s="928"/>
    </row>
    <row r="189" spans="1:19" ht="16.5">
      <c r="A189" s="313"/>
      <c r="B189" s="313"/>
      <c r="C189" s="313">
        <v>4411</v>
      </c>
      <c r="D189" s="307" t="s">
        <v>301</v>
      </c>
      <c r="E189" s="331"/>
      <c r="F189" s="299">
        <v>2306</v>
      </c>
      <c r="G189" s="297">
        <v>2305.49</v>
      </c>
      <c r="H189" s="298">
        <v>2305.49</v>
      </c>
      <c r="I189" s="299"/>
      <c r="J189" s="299"/>
      <c r="K189" s="299"/>
      <c r="L189" s="299"/>
      <c r="M189" s="299">
        <v>2305.49</v>
      </c>
      <c r="N189" s="299"/>
      <c r="O189" s="299"/>
      <c r="P189" s="332"/>
      <c r="Q189" s="332"/>
      <c r="R189" s="299"/>
      <c r="S189" s="928"/>
    </row>
    <row r="190" spans="1:19" ht="16.5">
      <c r="A190" s="313"/>
      <c r="B190" s="313"/>
      <c r="C190" s="313">
        <v>4421</v>
      </c>
      <c r="D190" s="307" t="s">
        <v>329</v>
      </c>
      <c r="E190" s="331">
        <f t="shared" si="42"/>
        <v>99.9072449373724</v>
      </c>
      <c r="F190" s="299">
        <v>18123</v>
      </c>
      <c r="G190" s="297">
        <v>18106.19</v>
      </c>
      <c r="H190" s="298">
        <v>18106.19</v>
      </c>
      <c r="I190" s="299"/>
      <c r="J190" s="299"/>
      <c r="K190" s="299"/>
      <c r="L190" s="299"/>
      <c r="M190" s="299">
        <v>18106.19</v>
      </c>
      <c r="N190" s="299"/>
      <c r="O190" s="299"/>
      <c r="P190" s="332"/>
      <c r="Q190" s="332"/>
      <c r="R190" s="299"/>
      <c r="S190" s="928"/>
    </row>
    <row r="191" spans="1:19" ht="16.5">
      <c r="A191" s="313"/>
      <c r="B191" s="313"/>
      <c r="C191" s="313">
        <v>4430</v>
      </c>
      <c r="D191" s="307" t="s">
        <v>330</v>
      </c>
      <c r="E191" s="331">
        <f t="shared" si="42"/>
        <v>100.00419111483654</v>
      </c>
      <c r="F191" s="299">
        <f>'zał 9'!F33+'zał 10'!F26+'zał 11'!F25</f>
        <v>4772</v>
      </c>
      <c r="G191" s="297">
        <f t="shared" si="45"/>
        <v>4772.2</v>
      </c>
      <c r="H191" s="298">
        <f t="shared" si="46"/>
        <v>4772.2</v>
      </c>
      <c r="I191" s="299">
        <v>0</v>
      </c>
      <c r="J191" s="299">
        <v>4772.2</v>
      </c>
      <c r="K191" s="299"/>
      <c r="L191" s="299"/>
      <c r="M191" s="299"/>
      <c r="N191" s="299"/>
      <c r="O191" s="299"/>
      <c r="P191" s="332"/>
      <c r="Q191" s="332"/>
      <c r="R191" s="299"/>
      <c r="S191" s="928"/>
    </row>
    <row r="192" spans="1:19" ht="16.5">
      <c r="A192" s="313"/>
      <c r="B192" s="313"/>
      <c r="C192" s="313">
        <v>4440</v>
      </c>
      <c r="D192" s="307" t="s">
        <v>288</v>
      </c>
      <c r="E192" s="331">
        <f t="shared" si="42"/>
        <v>100</v>
      </c>
      <c r="F192" s="299">
        <f>'zał 9'!F34+'zał 10'!F27+'zał 11'!F26</f>
        <v>282736</v>
      </c>
      <c r="G192" s="297">
        <f t="shared" si="45"/>
        <v>282736</v>
      </c>
      <c r="H192" s="298">
        <f t="shared" si="46"/>
        <v>282736</v>
      </c>
      <c r="I192" s="299">
        <v>0</v>
      </c>
      <c r="J192" s="299">
        <f>'zał 9'!J34+'zał 10'!J27+'zał 11'!J26</f>
        <v>282736</v>
      </c>
      <c r="K192" s="299"/>
      <c r="L192" s="299"/>
      <c r="M192" s="299"/>
      <c r="N192" s="299"/>
      <c r="O192" s="299"/>
      <c r="P192" s="332"/>
      <c r="Q192" s="332"/>
      <c r="R192" s="299"/>
      <c r="S192" s="928"/>
    </row>
    <row r="193" spans="1:19" ht="16.5">
      <c r="A193" s="313"/>
      <c r="B193" s="313"/>
      <c r="C193" s="313">
        <v>4480</v>
      </c>
      <c r="D193" s="307" t="s">
        <v>81</v>
      </c>
      <c r="E193" s="331">
        <f aca="true" t="shared" si="47" ref="E193:E225">(G193/F193)*100</f>
        <v>100</v>
      </c>
      <c r="F193" s="299">
        <f>'zał 9'!F35+'zał 10'!F28</f>
        <v>1589</v>
      </c>
      <c r="G193" s="297">
        <f t="shared" si="45"/>
        <v>1589</v>
      </c>
      <c r="H193" s="298">
        <f t="shared" si="46"/>
        <v>1589</v>
      </c>
      <c r="I193" s="299">
        <v>0</v>
      </c>
      <c r="J193" s="299">
        <f>'zał 9'!J35+'zał 10'!J28</f>
        <v>1589</v>
      </c>
      <c r="K193" s="299"/>
      <c r="L193" s="299"/>
      <c r="M193" s="299"/>
      <c r="N193" s="299"/>
      <c r="O193" s="299"/>
      <c r="P193" s="332"/>
      <c r="Q193" s="332"/>
      <c r="R193" s="299"/>
      <c r="S193" s="928"/>
    </row>
    <row r="194" spans="1:19" ht="31.5">
      <c r="A194" s="313"/>
      <c r="B194" s="313"/>
      <c r="C194" s="313">
        <v>4700</v>
      </c>
      <c r="D194" s="307" t="s">
        <v>303</v>
      </c>
      <c r="E194" s="331">
        <f t="shared" si="47"/>
        <v>96.07390300230946</v>
      </c>
      <c r="F194" s="299">
        <f>'zał 9'!F36+'zał 10'!F29+'zał 11'!F27</f>
        <v>4330</v>
      </c>
      <c r="G194" s="297">
        <f t="shared" si="45"/>
        <v>4160</v>
      </c>
      <c r="H194" s="298">
        <f t="shared" si="46"/>
        <v>4160</v>
      </c>
      <c r="I194" s="299">
        <v>0</v>
      </c>
      <c r="J194" s="299">
        <f>'zał 9'!J36+'zał 10'!J29+'zał 11'!J27</f>
        <v>4160</v>
      </c>
      <c r="K194" s="299"/>
      <c r="L194" s="299"/>
      <c r="M194" s="299"/>
      <c r="N194" s="299"/>
      <c r="O194" s="299"/>
      <c r="P194" s="332"/>
      <c r="Q194" s="332"/>
      <c r="R194" s="299"/>
      <c r="S194" s="928"/>
    </row>
    <row r="195" spans="1:19" ht="16.5">
      <c r="A195" s="287"/>
      <c r="B195" s="287">
        <v>80103</v>
      </c>
      <c r="C195" s="287"/>
      <c r="D195" s="288" t="s">
        <v>137</v>
      </c>
      <c r="E195" s="330">
        <f t="shared" si="47"/>
        <v>99.874399345207</v>
      </c>
      <c r="F195" s="335">
        <f aca="true" t="shared" si="48" ref="F195:S195">SUM(F196:F205)</f>
        <v>331097</v>
      </c>
      <c r="G195" s="335">
        <f t="shared" si="48"/>
        <v>330681.14</v>
      </c>
      <c r="H195" s="335">
        <f t="shared" si="48"/>
        <v>330681.14</v>
      </c>
      <c r="I195" s="335">
        <f t="shared" si="48"/>
        <v>307367.86000000004</v>
      </c>
      <c r="J195" s="335">
        <f t="shared" si="48"/>
        <v>19616.08</v>
      </c>
      <c r="K195" s="335">
        <f t="shared" si="48"/>
        <v>0</v>
      </c>
      <c r="L195" s="335">
        <f t="shared" si="48"/>
        <v>3697.2</v>
      </c>
      <c r="M195" s="335">
        <f t="shared" si="48"/>
        <v>0</v>
      </c>
      <c r="N195" s="335">
        <f t="shared" si="48"/>
        <v>0</v>
      </c>
      <c r="O195" s="335">
        <f t="shared" si="48"/>
        <v>0</v>
      </c>
      <c r="P195" s="335">
        <f t="shared" si="48"/>
        <v>0</v>
      </c>
      <c r="Q195" s="335">
        <f t="shared" si="48"/>
        <v>0</v>
      </c>
      <c r="R195" s="335">
        <f t="shared" si="48"/>
        <v>0</v>
      </c>
      <c r="S195" s="335">
        <f t="shared" si="48"/>
        <v>0</v>
      </c>
    </row>
    <row r="196" spans="1:19" ht="16.5">
      <c r="A196" s="313"/>
      <c r="B196" s="313"/>
      <c r="C196" s="313">
        <v>3020</v>
      </c>
      <c r="D196" s="307" t="s">
        <v>322</v>
      </c>
      <c r="E196" s="331">
        <f t="shared" si="47"/>
        <v>99.97836668469442</v>
      </c>
      <c r="F196" s="299">
        <f>'zał 9'!F38+'zał 10'!F31+'zał 11'!F29</f>
        <v>3698</v>
      </c>
      <c r="G196" s="297">
        <v>3697.2</v>
      </c>
      <c r="H196" s="298">
        <v>3697.2</v>
      </c>
      <c r="I196" s="299">
        <f>'zał 9'!I38+'zał 10'!I31+'zał 11'!I29</f>
        <v>0</v>
      </c>
      <c r="J196" s="299">
        <f>'zał 9'!J38+'zał 10'!J31+'zał 11'!J29</f>
        <v>0</v>
      </c>
      <c r="K196" s="299">
        <f>'zał 9'!K38+'zał 10'!K31+'zał 11'!K29</f>
        <v>0</v>
      </c>
      <c r="L196" s="299">
        <f>'zał 9'!L38+'zał 10'!L31+'zał 11'!L29</f>
        <v>3697.2</v>
      </c>
      <c r="M196" s="299"/>
      <c r="N196" s="299"/>
      <c r="O196" s="299"/>
      <c r="P196" s="332"/>
      <c r="Q196" s="332"/>
      <c r="R196" s="299"/>
      <c r="S196" s="928"/>
    </row>
    <row r="197" spans="1:19" ht="16.5">
      <c r="A197" s="313"/>
      <c r="B197" s="313"/>
      <c r="C197" s="313">
        <v>4010</v>
      </c>
      <c r="D197" s="307" t="s">
        <v>331</v>
      </c>
      <c r="E197" s="331">
        <f t="shared" si="47"/>
        <v>99.86527964357985</v>
      </c>
      <c r="F197" s="299">
        <v>235228</v>
      </c>
      <c r="G197" s="297">
        <f>H197+P197</f>
        <v>234911.1</v>
      </c>
      <c r="H197" s="298">
        <f>SUM(I197:O197)</f>
        <v>234911.1</v>
      </c>
      <c r="I197" s="299">
        <v>234911.1</v>
      </c>
      <c r="J197" s="299"/>
      <c r="K197" s="299"/>
      <c r="L197" s="299"/>
      <c r="M197" s="299"/>
      <c r="N197" s="299"/>
      <c r="O197" s="299"/>
      <c r="P197" s="332"/>
      <c r="Q197" s="332"/>
      <c r="R197" s="299"/>
      <c r="S197" s="928"/>
    </row>
    <row r="198" spans="1:19" ht="16.5">
      <c r="A198" s="313"/>
      <c r="B198" s="313"/>
      <c r="C198" s="313">
        <v>4040</v>
      </c>
      <c r="D198" s="307" t="s">
        <v>285</v>
      </c>
      <c r="E198" s="331">
        <f t="shared" si="47"/>
        <v>99.99745698732467</v>
      </c>
      <c r="F198" s="299">
        <f>'zał 9'!F40+'zał 10'!F33+'zał 11'!F31</f>
        <v>25167</v>
      </c>
      <c r="G198" s="297">
        <f>H198+P198</f>
        <v>25166.36</v>
      </c>
      <c r="H198" s="298">
        <f>SUM(I198:O198)</f>
        <v>25166.36</v>
      </c>
      <c r="I198" s="299">
        <v>25166.36</v>
      </c>
      <c r="J198" s="299"/>
      <c r="K198" s="299"/>
      <c r="L198" s="299"/>
      <c r="M198" s="299"/>
      <c r="N198" s="299"/>
      <c r="O198" s="299"/>
      <c r="P198" s="332"/>
      <c r="Q198" s="332"/>
      <c r="R198" s="299"/>
      <c r="S198" s="928"/>
    </row>
    <row r="199" spans="1:19" ht="16.5">
      <c r="A199" s="313"/>
      <c r="B199" s="313"/>
      <c r="C199" s="313">
        <v>4110</v>
      </c>
      <c r="D199" s="307" t="s">
        <v>286</v>
      </c>
      <c r="E199" s="331">
        <f t="shared" si="47"/>
        <v>99.82840444184689</v>
      </c>
      <c r="F199" s="299">
        <f>'zał 9'!F41+'zał 10'!F34+'zał 11'!F32</f>
        <v>42775</v>
      </c>
      <c r="G199" s="297">
        <f>H199+P199</f>
        <v>42701.600000000006</v>
      </c>
      <c r="H199" s="298">
        <f>SUM(I199:O199)</f>
        <v>42701.600000000006</v>
      </c>
      <c r="I199" s="299">
        <f>'zał 9'!I41+'zał 10'!I34+'zał 11'!I32</f>
        <v>42701.600000000006</v>
      </c>
      <c r="J199" s="299"/>
      <c r="K199" s="299"/>
      <c r="L199" s="299"/>
      <c r="M199" s="299"/>
      <c r="N199" s="299"/>
      <c r="O199" s="299"/>
      <c r="P199" s="332"/>
      <c r="Q199" s="332"/>
      <c r="R199" s="299"/>
      <c r="S199" s="928"/>
    </row>
    <row r="200" spans="1:19" ht="16.5">
      <c r="A200" s="313"/>
      <c r="B200" s="313"/>
      <c r="C200" s="313">
        <v>4120</v>
      </c>
      <c r="D200" s="307" t="s">
        <v>287</v>
      </c>
      <c r="E200" s="331">
        <f t="shared" si="47"/>
        <v>99.90855649902025</v>
      </c>
      <c r="F200" s="299">
        <f>'zał 9'!F42+'zał 10'!F35+'zał 11'!F33</f>
        <v>4593</v>
      </c>
      <c r="G200" s="297">
        <f>H200+P200</f>
        <v>4588.8</v>
      </c>
      <c r="H200" s="298">
        <f>SUM(I200:O200)</f>
        <v>4588.8</v>
      </c>
      <c r="I200" s="299">
        <f>'zał 9'!I42+'zał 10'!I35+'zał 11'!I33</f>
        <v>4588.8</v>
      </c>
      <c r="J200" s="299"/>
      <c r="K200" s="299"/>
      <c r="L200" s="299"/>
      <c r="M200" s="299"/>
      <c r="N200" s="299"/>
      <c r="O200" s="299"/>
      <c r="P200" s="332"/>
      <c r="Q200" s="332"/>
      <c r="R200" s="299"/>
      <c r="S200" s="928"/>
    </row>
    <row r="201" spans="1:19" ht="16.5">
      <c r="A201" s="313"/>
      <c r="B201" s="313"/>
      <c r="C201" s="612">
        <v>4210</v>
      </c>
      <c r="D201" s="307" t="s">
        <v>270</v>
      </c>
      <c r="E201" s="331">
        <v>0</v>
      </c>
      <c r="F201" s="299">
        <v>0</v>
      </c>
      <c r="G201" s="299">
        <f>+'zał 10'!G36+'zał 11'!G34</f>
        <v>0</v>
      </c>
      <c r="H201" s="299">
        <f>+'zał 10'!H36+'zał 11'!H34</f>
        <v>0</v>
      </c>
      <c r="I201" s="299">
        <f>+'zał 10'!I36+'zał 11'!I34</f>
        <v>0</v>
      </c>
      <c r="J201" s="299">
        <f>+'zał 10'!J36+'zał 11'!J34</f>
        <v>0</v>
      </c>
      <c r="K201" s="299"/>
      <c r="L201" s="299"/>
      <c r="M201" s="299"/>
      <c r="N201" s="299"/>
      <c r="O201" s="299"/>
      <c r="P201" s="332"/>
      <c r="Q201" s="332"/>
      <c r="R201" s="299"/>
      <c r="S201" s="928"/>
    </row>
    <row r="202" spans="1:19" ht="16.5">
      <c r="A202" s="313"/>
      <c r="B202" s="313"/>
      <c r="C202" s="612">
        <v>4240</v>
      </c>
      <c r="D202" s="307" t="s">
        <v>332</v>
      </c>
      <c r="E202" s="331">
        <f t="shared" si="47"/>
        <v>99.35198438516592</v>
      </c>
      <c r="F202" s="299">
        <f>'zał 9'!F44+'zał 10'!F37+'zał 11'!F35</f>
        <v>3074</v>
      </c>
      <c r="G202" s="297">
        <f>H202+P202</f>
        <v>3054.0800000000004</v>
      </c>
      <c r="H202" s="298">
        <f>SUM(I202:O202)</f>
        <v>3054.0800000000004</v>
      </c>
      <c r="I202" s="299">
        <v>0</v>
      </c>
      <c r="J202" s="299">
        <f>'zał 9'!J44+'zał 10'!J37+'zał 11'!J35</f>
        <v>3054.0800000000004</v>
      </c>
      <c r="K202" s="299"/>
      <c r="L202" s="299"/>
      <c r="M202" s="299"/>
      <c r="N202" s="299"/>
      <c r="O202" s="299"/>
      <c r="P202" s="332"/>
      <c r="Q202" s="332"/>
      <c r="R202" s="299"/>
      <c r="S202" s="928"/>
    </row>
    <row r="203" spans="1:19" ht="16.5">
      <c r="A203" s="313"/>
      <c r="B203" s="313"/>
      <c r="C203" s="313">
        <v>4280</v>
      </c>
      <c r="D203" s="307" t="s">
        <v>328</v>
      </c>
      <c r="E203" s="331">
        <f t="shared" si="47"/>
        <v>100</v>
      </c>
      <c r="F203" s="299">
        <f>'zał 9'!F45+'zał 10'!F38+'zał 11'!F36</f>
        <v>130</v>
      </c>
      <c r="G203" s="297">
        <f>H203+P203</f>
        <v>130</v>
      </c>
      <c r="H203" s="298">
        <f>SUM(I203:O203)</f>
        <v>130</v>
      </c>
      <c r="I203" s="299">
        <v>0</v>
      </c>
      <c r="J203" s="299">
        <f>'zał 9'!J45+'zał 10'!J38+'zał 11'!J36</f>
        <v>130</v>
      </c>
      <c r="K203" s="299"/>
      <c r="L203" s="299"/>
      <c r="M203" s="299"/>
      <c r="N203" s="299"/>
      <c r="O203" s="299"/>
      <c r="P203" s="332"/>
      <c r="Q203" s="332"/>
      <c r="R203" s="299"/>
      <c r="S203" s="928"/>
    </row>
    <row r="204" spans="1:19" ht="16.5">
      <c r="A204" s="313"/>
      <c r="B204" s="313"/>
      <c r="C204" s="313">
        <v>4300</v>
      </c>
      <c r="D204" s="307" t="s">
        <v>268</v>
      </c>
      <c r="E204" s="331">
        <v>0</v>
      </c>
      <c r="F204" s="299">
        <v>0</v>
      </c>
      <c r="G204" s="297">
        <f>H204+P204</f>
        <v>0</v>
      </c>
      <c r="H204" s="298">
        <f>SUM(I204:O204)</f>
        <v>0</v>
      </c>
      <c r="I204" s="299"/>
      <c r="J204" s="299">
        <v>0</v>
      </c>
      <c r="K204" s="299"/>
      <c r="L204" s="299"/>
      <c r="M204" s="299"/>
      <c r="N204" s="299"/>
      <c r="O204" s="299"/>
      <c r="P204" s="332"/>
      <c r="Q204" s="332"/>
      <c r="R204" s="299"/>
      <c r="S204" s="928"/>
    </row>
    <row r="205" spans="1:19" ht="16.5">
      <c r="A205" s="313"/>
      <c r="B205" s="313"/>
      <c r="C205" s="313">
        <v>4440</v>
      </c>
      <c r="D205" s="307" t="s">
        <v>333</v>
      </c>
      <c r="E205" s="331">
        <f t="shared" si="47"/>
        <v>100</v>
      </c>
      <c r="F205" s="299">
        <f>'zał 9'!F47+'zał 10'!F40+'zał 11'!F37</f>
        <v>16432</v>
      </c>
      <c r="G205" s="297">
        <f>H205+P205</f>
        <v>16432</v>
      </c>
      <c r="H205" s="298">
        <f>SUM(I205:O205)</f>
        <v>16432</v>
      </c>
      <c r="I205" s="299">
        <v>0</v>
      </c>
      <c r="J205" s="299">
        <f>'zał 9'!J47+'zał 10'!J40+'zał 11'!J37</f>
        <v>16432</v>
      </c>
      <c r="K205" s="299"/>
      <c r="L205" s="299"/>
      <c r="M205" s="299"/>
      <c r="N205" s="299"/>
      <c r="O205" s="299"/>
      <c r="P205" s="332"/>
      <c r="Q205" s="332"/>
      <c r="R205" s="299"/>
      <c r="S205" s="928"/>
    </row>
    <row r="206" spans="1:19" ht="16.5">
      <c r="A206" s="287"/>
      <c r="B206" s="287">
        <v>80104</v>
      </c>
      <c r="C206" s="287"/>
      <c r="D206" s="288" t="s">
        <v>334</v>
      </c>
      <c r="E206" s="330">
        <f t="shared" si="47"/>
        <v>99.67386502046499</v>
      </c>
      <c r="F206" s="335">
        <f aca="true" t="shared" si="49" ref="F206:S206">SUM(F207:F226)</f>
        <v>4013927</v>
      </c>
      <c r="G206" s="335">
        <f t="shared" si="49"/>
        <v>4000836.1799999997</v>
      </c>
      <c r="H206" s="335">
        <f t="shared" si="49"/>
        <v>4000836.1799999997</v>
      </c>
      <c r="I206" s="335">
        <f>SUM(I207:I226)</f>
        <v>2896972.95</v>
      </c>
      <c r="J206" s="335">
        <f>SUM(J207:J226)</f>
        <v>474168.8399999999</v>
      </c>
      <c r="K206" s="335">
        <f t="shared" si="49"/>
        <v>623288.45</v>
      </c>
      <c r="L206" s="335">
        <f t="shared" si="49"/>
        <v>6405.94</v>
      </c>
      <c r="M206" s="335">
        <f t="shared" si="49"/>
        <v>0</v>
      </c>
      <c r="N206" s="335">
        <f t="shared" si="49"/>
        <v>0</v>
      </c>
      <c r="O206" s="335">
        <f t="shared" si="49"/>
        <v>0</v>
      </c>
      <c r="P206" s="335">
        <f t="shared" si="49"/>
        <v>0</v>
      </c>
      <c r="Q206" s="335">
        <f t="shared" si="49"/>
        <v>0</v>
      </c>
      <c r="R206" s="335">
        <f t="shared" si="49"/>
        <v>0</v>
      </c>
      <c r="S206" s="335">
        <f t="shared" si="49"/>
        <v>0</v>
      </c>
    </row>
    <row r="207" spans="1:19" ht="31.5">
      <c r="A207" s="313"/>
      <c r="B207" s="313"/>
      <c r="C207" s="313">
        <v>2540</v>
      </c>
      <c r="D207" s="307" t="s">
        <v>335</v>
      </c>
      <c r="E207" s="331">
        <f t="shared" si="47"/>
        <v>98.0013286163522</v>
      </c>
      <c r="F207" s="299">
        <v>636000</v>
      </c>
      <c r="G207" s="297">
        <v>623288.45</v>
      </c>
      <c r="H207" s="298">
        <v>623288.45</v>
      </c>
      <c r="I207" s="299"/>
      <c r="J207" s="299"/>
      <c r="K207" s="299">
        <v>623288.45</v>
      </c>
      <c r="L207" s="299"/>
      <c r="M207" s="299"/>
      <c r="N207" s="299"/>
      <c r="O207" s="658"/>
      <c r="P207" s="332"/>
      <c r="Q207" s="332"/>
      <c r="R207" s="299"/>
      <c r="S207" s="928"/>
    </row>
    <row r="208" spans="1:19" ht="16.5">
      <c r="A208" s="313"/>
      <c r="B208" s="313"/>
      <c r="C208" s="313">
        <v>3020</v>
      </c>
      <c r="D208" s="307" t="s">
        <v>336</v>
      </c>
      <c r="E208" s="331">
        <f t="shared" si="47"/>
        <v>99.7654570939106</v>
      </c>
      <c r="F208" s="299">
        <f>'zał 14'!F10+'zał 13'!F10</f>
        <v>6421</v>
      </c>
      <c r="G208" s="297">
        <v>6405.94</v>
      </c>
      <c r="H208" s="298">
        <v>6405.94</v>
      </c>
      <c r="I208" s="299">
        <f>'zał 14'!I10+'zał 13'!I10</f>
        <v>0</v>
      </c>
      <c r="J208" s="299">
        <f>'zał 14'!J10+'zał 13'!J10</f>
        <v>0</v>
      </c>
      <c r="K208" s="299"/>
      <c r="L208" s="299">
        <v>6405.94</v>
      </c>
      <c r="M208" s="299"/>
      <c r="N208" s="299"/>
      <c r="O208" s="298"/>
      <c r="P208" s="332"/>
      <c r="Q208" s="332"/>
      <c r="R208" s="299"/>
      <c r="S208" s="928"/>
    </row>
    <row r="209" spans="1:19" ht="16.5">
      <c r="A209" s="287"/>
      <c r="B209" s="313"/>
      <c r="C209" s="313">
        <v>4010</v>
      </c>
      <c r="D209" s="307" t="s">
        <v>325</v>
      </c>
      <c r="E209" s="331">
        <f t="shared" si="47"/>
        <v>99.99205935368433</v>
      </c>
      <c r="F209" s="299">
        <v>2266818</v>
      </c>
      <c r="G209" s="297">
        <f aca="true" t="shared" si="50" ref="G209:G219">H209+P209</f>
        <v>2266638</v>
      </c>
      <c r="H209" s="298">
        <f aca="true" t="shared" si="51" ref="H209:H219">SUM(I209:O209)</f>
        <v>2266638</v>
      </c>
      <c r="I209" s="299">
        <f>'zał 14'!I11+'zał 13'!I11</f>
        <v>2266638</v>
      </c>
      <c r="J209" s="299">
        <f>'zał 14'!J11+'zał 13'!J11</f>
        <v>0</v>
      </c>
      <c r="K209" s="298"/>
      <c r="L209" s="299"/>
      <c r="M209" s="298"/>
      <c r="N209" s="298"/>
      <c r="O209" s="298"/>
      <c r="P209" s="950"/>
      <c r="Q209" s="950"/>
      <c r="R209" s="298"/>
      <c r="S209" s="928"/>
    </row>
    <row r="210" spans="1:19" ht="16.5">
      <c r="A210" s="287"/>
      <c r="B210" s="313"/>
      <c r="C210" s="313">
        <v>4040</v>
      </c>
      <c r="D210" s="307" t="s">
        <v>337</v>
      </c>
      <c r="E210" s="331">
        <f t="shared" si="47"/>
        <v>99.99944057583396</v>
      </c>
      <c r="F210" s="299">
        <f>'zał 14'!F12+'zał 13'!F12</f>
        <v>187693</v>
      </c>
      <c r="G210" s="297">
        <f t="shared" si="50"/>
        <v>187691.95</v>
      </c>
      <c r="H210" s="298">
        <f t="shared" si="51"/>
        <v>187691.95</v>
      </c>
      <c r="I210" s="299">
        <f>'zał 14'!I12+'zał 13'!I12</f>
        <v>187691.95</v>
      </c>
      <c r="J210" s="299">
        <f>'zał 14'!J12+'zał 13'!J12</f>
        <v>0</v>
      </c>
      <c r="K210" s="298"/>
      <c r="L210" s="299"/>
      <c r="M210" s="298"/>
      <c r="N210" s="298"/>
      <c r="O210" s="298"/>
      <c r="P210" s="950"/>
      <c r="Q210" s="950"/>
      <c r="R210" s="298"/>
      <c r="S210" s="928"/>
    </row>
    <row r="211" spans="1:19" ht="16.5">
      <c r="A211" s="287"/>
      <c r="B211" s="313"/>
      <c r="C211" s="313">
        <v>4110</v>
      </c>
      <c r="D211" s="307" t="s">
        <v>338</v>
      </c>
      <c r="E211" s="331">
        <f t="shared" si="47"/>
        <v>100</v>
      </c>
      <c r="F211" s="299">
        <f>'zał 14'!F13+'zał 13'!F13</f>
        <v>391876</v>
      </c>
      <c r="G211" s="297">
        <f t="shared" si="50"/>
        <v>391876</v>
      </c>
      <c r="H211" s="298">
        <f t="shared" si="51"/>
        <v>391876</v>
      </c>
      <c r="I211" s="299">
        <f>'zał 14'!I13+'zał 13'!I13</f>
        <v>391876</v>
      </c>
      <c r="J211" s="299">
        <f>'zał 14'!J13+'zał 13'!J13</f>
        <v>0</v>
      </c>
      <c r="K211" s="298"/>
      <c r="L211" s="299"/>
      <c r="M211" s="298"/>
      <c r="N211" s="298"/>
      <c r="O211" s="298"/>
      <c r="P211" s="950"/>
      <c r="Q211" s="950"/>
      <c r="R211" s="298"/>
      <c r="S211" s="928"/>
    </row>
    <row r="212" spans="1:19" ht="16.5">
      <c r="A212" s="287"/>
      <c r="B212" s="313"/>
      <c r="C212" s="313">
        <v>4120</v>
      </c>
      <c r="D212" s="307" t="s">
        <v>339</v>
      </c>
      <c r="E212" s="331">
        <f t="shared" si="47"/>
        <v>100</v>
      </c>
      <c r="F212" s="299">
        <v>50767</v>
      </c>
      <c r="G212" s="297">
        <f t="shared" si="50"/>
        <v>50767</v>
      </c>
      <c r="H212" s="298">
        <f t="shared" si="51"/>
        <v>50767</v>
      </c>
      <c r="I212" s="299">
        <v>50767</v>
      </c>
      <c r="J212" s="299">
        <f>'zał 14'!J14+'zał 13'!J14</f>
        <v>0</v>
      </c>
      <c r="K212" s="298"/>
      <c r="L212" s="299"/>
      <c r="M212" s="298"/>
      <c r="N212" s="298"/>
      <c r="O212" s="298"/>
      <c r="P212" s="950"/>
      <c r="Q212" s="950"/>
      <c r="R212" s="298"/>
      <c r="S212" s="928"/>
    </row>
    <row r="213" spans="1:19" ht="16.5">
      <c r="A213" s="287"/>
      <c r="B213" s="313"/>
      <c r="C213" s="313">
        <v>4170</v>
      </c>
      <c r="D213" s="307" t="s">
        <v>292</v>
      </c>
      <c r="E213" s="331">
        <v>0</v>
      </c>
      <c r="F213" s="299">
        <v>0</v>
      </c>
      <c r="G213" s="297">
        <v>0</v>
      </c>
      <c r="H213" s="298">
        <v>0</v>
      </c>
      <c r="I213" s="299">
        <v>0</v>
      </c>
      <c r="J213" s="299"/>
      <c r="K213" s="298"/>
      <c r="L213" s="299"/>
      <c r="M213" s="298"/>
      <c r="N213" s="298"/>
      <c r="O213" s="298"/>
      <c r="P213" s="950"/>
      <c r="Q213" s="950"/>
      <c r="R213" s="298"/>
      <c r="S213" s="928"/>
    </row>
    <row r="214" spans="1:19" ht="16.5">
      <c r="A214" s="287"/>
      <c r="B214" s="313"/>
      <c r="C214" s="313">
        <v>4210</v>
      </c>
      <c r="D214" s="307" t="s">
        <v>270</v>
      </c>
      <c r="E214" s="331">
        <f t="shared" si="47"/>
        <v>99.98381695001916</v>
      </c>
      <c r="F214" s="299">
        <v>39115</v>
      </c>
      <c r="G214" s="297">
        <f t="shared" si="50"/>
        <v>39108.67</v>
      </c>
      <c r="H214" s="298">
        <v>39108.67</v>
      </c>
      <c r="I214" s="299"/>
      <c r="J214" s="299">
        <v>39108.67</v>
      </c>
      <c r="K214" s="298"/>
      <c r="L214" s="299"/>
      <c r="M214" s="298"/>
      <c r="N214" s="298"/>
      <c r="O214" s="298"/>
      <c r="P214" s="950"/>
      <c r="Q214" s="950"/>
      <c r="R214" s="298"/>
      <c r="S214" s="928"/>
    </row>
    <row r="215" spans="1:19" ht="16.5">
      <c r="A215" s="287"/>
      <c r="B215" s="313"/>
      <c r="C215" s="313">
        <v>4240</v>
      </c>
      <c r="D215" s="307" t="s">
        <v>332</v>
      </c>
      <c r="E215" s="331">
        <f t="shared" si="47"/>
        <v>99.99951830443159</v>
      </c>
      <c r="F215" s="299">
        <f>'zał 14'!F16+'zał 13'!F16</f>
        <v>4152</v>
      </c>
      <c r="G215" s="297">
        <f t="shared" si="50"/>
        <v>4151.98</v>
      </c>
      <c r="H215" s="298">
        <f t="shared" si="51"/>
        <v>4151.98</v>
      </c>
      <c r="I215" s="299">
        <f>'zał 14'!I16+'zał 13'!I16</f>
        <v>0</v>
      </c>
      <c r="J215" s="299">
        <f>'zał 14'!J16+'zał 13'!J16</f>
        <v>4151.98</v>
      </c>
      <c r="K215" s="298"/>
      <c r="L215" s="299"/>
      <c r="M215" s="298"/>
      <c r="N215" s="298"/>
      <c r="O215" s="298"/>
      <c r="P215" s="950"/>
      <c r="Q215" s="950"/>
      <c r="R215" s="298"/>
      <c r="S215" s="928"/>
    </row>
    <row r="216" spans="1:19" ht="16.5">
      <c r="A216" s="287"/>
      <c r="B216" s="313"/>
      <c r="C216" s="313">
        <v>4260</v>
      </c>
      <c r="D216" s="307" t="s">
        <v>267</v>
      </c>
      <c r="E216" s="331">
        <f t="shared" si="47"/>
        <v>99.92246890253502</v>
      </c>
      <c r="F216" s="299">
        <f>'zał 14'!F17+'zał 13'!F17</f>
        <v>222285</v>
      </c>
      <c r="G216" s="297">
        <f t="shared" si="50"/>
        <v>222112.65999999997</v>
      </c>
      <c r="H216" s="298">
        <f t="shared" si="51"/>
        <v>222112.65999999997</v>
      </c>
      <c r="I216" s="299">
        <f>'zał 14'!I17+'zał 13'!I17</f>
        <v>0</v>
      </c>
      <c r="J216" s="299">
        <f>'zał 14'!J17+'zał 13'!J17</f>
        <v>222112.65999999997</v>
      </c>
      <c r="K216" s="298"/>
      <c r="L216" s="299"/>
      <c r="M216" s="298"/>
      <c r="N216" s="298"/>
      <c r="O216" s="298"/>
      <c r="P216" s="950"/>
      <c r="Q216" s="950"/>
      <c r="R216" s="298"/>
      <c r="S216" s="928"/>
    </row>
    <row r="217" spans="1:19" ht="16.5">
      <c r="A217" s="287"/>
      <c r="B217" s="313"/>
      <c r="C217" s="313">
        <v>4270</v>
      </c>
      <c r="D217" s="307" t="s">
        <v>294</v>
      </c>
      <c r="E217" s="331">
        <f t="shared" si="47"/>
        <v>99.97646001796946</v>
      </c>
      <c r="F217" s="299">
        <f>'zał 14'!F18+'zał 13'!F18</f>
        <v>5565</v>
      </c>
      <c r="G217" s="297">
        <f t="shared" si="50"/>
        <v>5563.6900000000005</v>
      </c>
      <c r="H217" s="298">
        <f t="shared" si="51"/>
        <v>5563.6900000000005</v>
      </c>
      <c r="I217" s="299">
        <f>'zał 14'!I18+'zał 13'!I18</f>
        <v>0</v>
      </c>
      <c r="J217" s="299">
        <f>'zał 14'!J18+'zał 13'!J18</f>
        <v>5563.6900000000005</v>
      </c>
      <c r="K217" s="298"/>
      <c r="L217" s="299"/>
      <c r="M217" s="298"/>
      <c r="N217" s="298"/>
      <c r="O217" s="298"/>
      <c r="P217" s="950"/>
      <c r="Q217" s="950"/>
      <c r="R217" s="298"/>
      <c r="S217" s="928"/>
    </row>
    <row r="218" spans="1:19" ht="16.5">
      <c r="A218" s="287"/>
      <c r="B218" s="313"/>
      <c r="C218" s="313">
        <v>4280</v>
      </c>
      <c r="D218" s="307" t="s">
        <v>340</v>
      </c>
      <c r="E218" s="331">
        <f t="shared" si="47"/>
        <v>100</v>
      </c>
      <c r="F218" s="299">
        <v>1370</v>
      </c>
      <c r="G218" s="297">
        <f t="shared" si="50"/>
        <v>1370</v>
      </c>
      <c r="H218" s="298">
        <f t="shared" si="51"/>
        <v>1370</v>
      </c>
      <c r="I218" s="299">
        <v>0</v>
      </c>
      <c r="J218" s="299">
        <v>1370</v>
      </c>
      <c r="K218" s="298"/>
      <c r="L218" s="299"/>
      <c r="M218" s="298"/>
      <c r="N218" s="298"/>
      <c r="O218" s="298"/>
      <c r="P218" s="950"/>
      <c r="Q218" s="950"/>
      <c r="R218" s="298"/>
      <c r="S218" s="928"/>
    </row>
    <row r="219" spans="1:19" ht="16.5">
      <c r="A219" s="287"/>
      <c r="B219" s="313"/>
      <c r="C219" s="313">
        <v>4300</v>
      </c>
      <c r="D219" s="307" t="s">
        <v>264</v>
      </c>
      <c r="E219" s="331">
        <f t="shared" si="47"/>
        <v>100.00008468547814</v>
      </c>
      <c r="F219" s="299">
        <v>59042</v>
      </c>
      <c r="G219" s="297">
        <f t="shared" si="50"/>
        <v>59042.05</v>
      </c>
      <c r="H219" s="298">
        <f t="shared" si="51"/>
        <v>59042.05</v>
      </c>
      <c r="I219" s="299">
        <f>'zał 14'!I19+'zał 13'!I20</f>
        <v>0</v>
      </c>
      <c r="J219" s="299">
        <v>59042.05</v>
      </c>
      <c r="K219" s="298"/>
      <c r="L219" s="299"/>
      <c r="M219" s="298"/>
      <c r="N219" s="298"/>
      <c r="O219" s="298"/>
      <c r="P219" s="950"/>
      <c r="Q219" s="950"/>
      <c r="R219" s="298"/>
      <c r="S219" s="928"/>
    </row>
    <row r="220" spans="1:19" ht="16.5">
      <c r="A220" s="287"/>
      <c r="B220" s="313"/>
      <c r="C220" s="313">
        <v>4350</v>
      </c>
      <c r="D220" s="307" t="s">
        <v>341</v>
      </c>
      <c r="E220" s="331">
        <f t="shared" si="47"/>
        <v>99.84333333333333</v>
      </c>
      <c r="F220" s="299">
        <f>'zał 14'!F20</f>
        <v>600</v>
      </c>
      <c r="G220" s="299">
        <f>'zał 14'!G20</f>
        <v>599.06</v>
      </c>
      <c r="H220" s="299">
        <f>'zał 14'!H20</f>
        <v>599.06</v>
      </c>
      <c r="I220" s="299">
        <f>'zał 14'!I20</f>
        <v>0</v>
      </c>
      <c r="J220" s="299">
        <f>'zał 14'!J20</f>
        <v>599.06</v>
      </c>
      <c r="K220" s="298"/>
      <c r="L220" s="299"/>
      <c r="M220" s="298"/>
      <c r="N220" s="298"/>
      <c r="O220" s="298"/>
      <c r="P220" s="950"/>
      <c r="Q220" s="950"/>
      <c r="R220" s="298"/>
      <c r="S220" s="928"/>
    </row>
    <row r="221" spans="1:19" ht="31.5">
      <c r="A221" s="287"/>
      <c r="B221" s="313"/>
      <c r="C221" s="313">
        <v>4370</v>
      </c>
      <c r="D221" s="312" t="s">
        <v>299</v>
      </c>
      <c r="E221" s="331">
        <f t="shared" si="47"/>
        <v>99.98984513836</v>
      </c>
      <c r="F221" s="299">
        <f>'zał 14'!F21+'zał 13'!F21</f>
        <v>3939</v>
      </c>
      <c r="G221" s="297">
        <f>H221+P221</f>
        <v>3938.6</v>
      </c>
      <c r="H221" s="298">
        <f>SUM(I221:O221)</f>
        <v>3938.6</v>
      </c>
      <c r="I221" s="299">
        <f>'zał 14'!I21+'zał 13'!I21</f>
        <v>0</v>
      </c>
      <c r="J221" s="299">
        <f>'zał 14'!J21+'zał 13'!J21</f>
        <v>3938.6</v>
      </c>
      <c r="K221" s="298"/>
      <c r="L221" s="299"/>
      <c r="M221" s="298"/>
      <c r="N221" s="298"/>
      <c r="O221" s="298"/>
      <c r="P221" s="950"/>
      <c r="Q221" s="950"/>
      <c r="R221" s="298"/>
      <c r="S221" s="928"/>
    </row>
    <row r="222" spans="1:19" ht="16.5">
      <c r="A222" s="287"/>
      <c r="B222" s="313"/>
      <c r="C222" s="313">
        <v>4410</v>
      </c>
      <c r="D222" s="307" t="s">
        <v>342</v>
      </c>
      <c r="E222" s="331">
        <f t="shared" si="47"/>
        <v>99.80971659919028</v>
      </c>
      <c r="F222" s="299">
        <v>494</v>
      </c>
      <c r="G222" s="299">
        <v>493.06</v>
      </c>
      <c r="H222" s="299">
        <v>493.06</v>
      </c>
      <c r="I222" s="299"/>
      <c r="J222" s="299">
        <v>493.06</v>
      </c>
      <c r="K222" s="298"/>
      <c r="L222" s="299"/>
      <c r="M222" s="298"/>
      <c r="N222" s="298"/>
      <c r="O222" s="298"/>
      <c r="P222" s="950"/>
      <c r="Q222" s="950"/>
      <c r="R222" s="298"/>
      <c r="S222" s="928"/>
    </row>
    <row r="223" spans="1:19" ht="16.5">
      <c r="A223" s="287"/>
      <c r="B223" s="313"/>
      <c r="C223" s="313">
        <v>4430</v>
      </c>
      <c r="D223" s="307" t="s">
        <v>265</v>
      </c>
      <c r="E223" s="331">
        <f t="shared" si="47"/>
        <v>99.99346175478065</v>
      </c>
      <c r="F223" s="299">
        <v>14224</v>
      </c>
      <c r="G223" s="297">
        <f>H223+P223</f>
        <v>14223.07</v>
      </c>
      <c r="H223" s="298">
        <f>SUM(I223:O223)</f>
        <v>14223.07</v>
      </c>
      <c r="I223" s="299">
        <f>'zał 14'!I23+'zał 13'!I23</f>
        <v>0</v>
      </c>
      <c r="J223" s="299">
        <v>14223.07</v>
      </c>
      <c r="K223" s="298"/>
      <c r="L223" s="299"/>
      <c r="M223" s="298"/>
      <c r="N223" s="298"/>
      <c r="O223" s="298"/>
      <c r="P223" s="950"/>
      <c r="Q223" s="950"/>
      <c r="R223" s="298"/>
      <c r="S223" s="928"/>
    </row>
    <row r="224" spans="1:19" ht="16.5">
      <c r="A224" s="287"/>
      <c r="B224" s="313"/>
      <c r="C224" s="313">
        <v>4440</v>
      </c>
      <c r="D224" s="307" t="s">
        <v>343</v>
      </c>
      <c r="E224" s="331">
        <f t="shared" si="47"/>
        <v>100</v>
      </c>
      <c r="F224" s="299">
        <f>'zał 14'!F24+'zał 13'!F24</f>
        <v>122630</v>
      </c>
      <c r="G224" s="297">
        <f>H224+P224</f>
        <v>122630</v>
      </c>
      <c r="H224" s="298">
        <f>SUM(I224:O224)</f>
        <v>122630</v>
      </c>
      <c r="I224" s="299">
        <f>'zał 14'!I24+'zał 13'!I24</f>
        <v>0</v>
      </c>
      <c r="J224" s="299">
        <f>'zał 14'!J24+'zał 13'!J24</f>
        <v>122630</v>
      </c>
      <c r="K224" s="298"/>
      <c r="L224" s="299"/>
      <c r="M224" s="298"/>
      <c r="N224" s="298"/>
      <c r="O224" s="298"/>
      <c r="P224" s="950"/>
      <c r="Q224" s="950"/>
      <c r="R224" s="298"/>
      <c r="S224" s="928"/>
    </row>
    <row r="225" spans="1:19" ht="16.5">
      <c r="A225" s="287"/>
      <c r="B225" s="313"/>
      <c r="C225" s="313">
        <v>4480</v>
      </c>
      <c r="D225" s="307" t="s">
        <v>81</v>
      </c>
      <c r="E225" s="331">
        <f t="shared" si="47"/>
        <v>100</v>
      </c>
      <c r="F225" s="299">
        <v>21</v>
      </c>
      <c r="G225" s="297">
        <f>H225+P225</f>
        <v>21</v>
      </c>
      <c r="H225" s="298">
        <f>SUM(I225:O225)</f>
        <v>21</v>
      </c>
      <c r="I225" s="299"/>
      <c r="J225" s="299">
        <v>21</v>
      </c>
      <c r="K225" s="298"/>
      <c r="L225" s="299"/>
      <c r="M225" s="298"/>
      <c r="N225" s="298"/>
      <c r="O225" s="298"/>
      <c r="P225" s="950"/>
      <c r="Q225" s="950"/>
      <c r="R225" s="298"/>
      <c r="S225" s="928"/>
    </row>
    <row r="226" spans="1:19" ht="31.5">
      <c r="A226" s="287"/>
      <c r="B226" s="313"/>
      <c r="C226" s="313">
        <v>4700</v>
      </c>
      <c r="D226" s="360" t="s">
        <v>344</v>
      </c>
      <c r="E226" s="331">
        <f aca="true" t="shared" si="52" ref="E226:E258">(G226/F226)*100</f>
        <v>100</v>
      </c>
      <c r="F226" s="299">
        <f>'zał 14'!F26+'zał 13'!F25</f>
        <v>915</v>
      </c>
      <c r="G226" s="297">
        <f>H226+P226</f>
        <v>915</v>
      </c>
      <c r="H226" s="298">
        <f>SUM(I226:O226)</f>
        <v>915</v>
      </c>
      <c r="I226" s="299">
        <f>'zał 14'!I26+'zał 13'!I25</f>
        <v>0</v>
      </c>
      <c r="J226" s="299">
        <f>'zał 14'!J26+'zał 13'!J25</f>
        <v>915</v>
      </c>
      <c r="K226" s="298"/>
      <c r="L226" s="299"/>
      <c r="M226" s="298"/>
      <c r="N226" s="298"/>
      <c r="O226" s="298"/>
      <c r="P226" s="950"/>
      <c r="Q226" s="950"/>
      <c r="R226" s="298"/>
      <c r="S226" s="928"/>
    </row>
    <row r="227" spans="1:19" ht="16.5">
      <c r="A227" s="287"/>
      <c r="B227" s="287">
        <v>80105</v>
      </c>
      <c r="C227" s="313"/>
      <c r="D227" s="951" t="s">
        <v>345</v>
      </c>
      <c r="E227" s="330">
        <f t="shared" si="52"/>
        <v>93.937635969</v>
      </c>
      <c r="F227" s="335">
        <f aca="true" t="shared" si="53" ref="F227:S227">F228</f>
        <v>1598710</v>
      </c>
      <c r="G227" s="335">
        <f t="shared" si="53"/>
        <v>1501790.38</v>
      </c>
      <c r="H227" s="335">
        <f t="shared" si="53"/>
        <v>1501790.38</v>
      </c>
      <c r="I227" s="335">
        <f t="shared" si="53"/>
        <v>0</v>
      </c>
      <c r="J227" s="335">
        <f t="shared" si="53"/>
        <v>0</v>
      </c>
      <c r="K227" s="335">
        <f t="shared" si="53"/>
        <v>1501790.38</v>
      </c>
      <c r="L227" s="335">
        <f t="shared" si="53"/>
        <v>0</v>
      </c>
      <c r="M227" s="335">
        <f t="shared" si="53"/>
        <v>0</v>
      </c>
      <c r="N227" s="335">
        <f t="shared" si="53"/>
        <v>0</v>
      </c>
      <c r="O227" s="335">
        <f t="shared" si="53"/>
        <v>0</v>
      </c>
      <c r="P227" s="335">
        <f t="shared" si="53"/>
        <v>0</v>
      </c>
      <c r="Q227" s="335">
        <f t="shared" si="53"/>
        <v>0</v>
      </c>
      <c r="R227" s="335">
        <f t="shared" si="53"/>
        <v>0</v>
      </c>
      <c r="S227" s="335">
        <f t="shared" si="53"/>
        <v>0</v>
      </c>
    </row>
    <row r="228" spans="1:19" ht="31.5">
      <c r="A228" s="287"/>
      <c r="B228" s="287"/>
      <c r="C228" s="313">
        <v>2540</v>
      </c>
      <c r="D228" s="307" t="s">
        <v>335</v>
      </c>
      <c r="E228" s="331">
        <f t="shared" si="52"/>
        <v>93.937635969</v>
      </c>
      <c r="F228" s="299">
        <v>1598710</v>
      </c>
      <c r="G228" s="297">
        <v>1501790.38</v>
      </c>
      <c r="H228" s="298">
        <v>1501790.38</v>
      </c>
      <c r="I228" s="299"/>
      <c r="J228" s="299"/>
      <c r="K228" s="298">
        <v>1501790.38</v>
      </c>
      <c r="L228" s="299"/>
      <c r="M228" s="298"/>
      <c r="N228" s="298"/>
      <c r="O228" s="298"/>
      <c r="P228" s="950"/>
      <c r="Q228" s="950"/>
      <c r="R228" s="298"/>
      <c r="S228" s="928"/>
    </row>
    <row r="229" spans="1:19" ht="16.5">
      <c r="A229" s="287"/>
      <c r="B229" s="287">
        <v>80106</v>
      </c>
      <c r="C229" s="313"/>
      <c r="D229" s="288" t="s">
        <v>149</v>
      </c>
      <c r="E229" s="330">
        <f t="shared" si="52"/>
        <v>97.96527644395665</v>
      </c>
      <c r="F229" s="491">
        <f aca="true" t="shared" si="54" ref="F229:S229">F230</f>
        <v>145780</v>
      </c>
      <c r="G229" s="491">
        <f t="shared" si="54"/>
        <v>142813.78</v>
      </c>
      <c r="H229" s="491">
        <f t="shared" si="54"/>
        <v>142813.78</v>
      </c>
      <c r="I229" s="491">
        <f t="shared" si="54"/>
        <v>0</v>
      </c>
      <c r="J229" s="491">
        <f t="shared" si="54"/>
        <v>0</v>
      </c>
      <c r="K229" s="491">
        <f t="shared" si="54"/>
        <v>142813.78</v>
      </c>
      <c r="L229" s="491">
        <f t="shared" si="54"/>
        <v>0</v>
      </c>
      <c r="M229" s="491">
        <f t="shared" si="54"/>
        <v>0</v>
      </c>
      <c r="N229" s="491">
        <f t="shared" si="54"/>
        <v>0</v>
      </c>
      <c r="O229" s="491">
        <f t="shared" si="54"/>
        <v>0</v>
      </c>
      <c r="P229" s="491">
        <f t="shared" si="54"/>
        <v>0</v>
      </c>
      <c r="Q229" s="491">
        <f t="shared" si="54"/>
        <v>0</v>
      </c>
      <c r="R229" s="491">
        <f t="shared" si="54"/>
        <v>0</v>
      </c>
      <c r="S229" s="491">
        <f t="shared" si="54"/>
        <v>0</v>
      </c>
    </row>
    <row r="230" spans="1:19" ht="31.5">
      <c r="A230" s="287"/>
      <c r="B230" s="287"/>
      <c r="C230" s="313">
        <v>2540</v>
      </c>
      <c r="D230" s="307" t="s">
        <v>335</v>
      </c>
      <c r="E230" s="331">
        <f t="shared" si="52"/>
        <v>97.96527644395665</v>
      </c>
      <c r="F230" s="299">
        <v>145780</v>
      </c>
      <c r="G230" s="297">
        <v>142813.78</v>
      </c>
      <c r="H230" s="298">
        <v>142813.78</v>
      </c>
      <c r="I230" s="299"/>
      <c r="J230" s="299"/>
      <c r="K230" s="298">
        <v>142813.78</v>
      </c>
      <c r="L230" s="299"/>
      <c r="M230" s="298"/>
      <c r="N230" s="298"/>
      <c r="O230" s="298"/>
      <c r="P230" s="950"/>
      <c r="Q230" s="950"/>
      <c r="R230" s="298"/>
      <c r="S230" s="928"/>
    </row>
    <row r="231" spans="1:19" ht="16.5">
      <c r="A231" s="287"/>
      <c r="B231" s="287">
        <v>80110</v>
      </c>
      <c r="C231" s="287"/>
      <c r="D231" s="288" t="s">
        <v>150</v>
      </c>
      <c r="E231" s="330">
        <f t="shared" si="52"/>
        <v>99.70070386225946</v>
      </c>
      <c r="F231" s="335">
        <f aca="true" t="shared" si="55" ref="F231:S231">SUM(F232:F251)</f>
        <v>5644002</v>
      </c>
      <c r="G231" s="335">
        <f t="shared" si="55"/>
        <v>5627109.720000002</v>
      </c>
      <c r="H231" s="335">
        <f t="shared" si="55"/>
        <v>5627109.720000002</v>
      </c>
      <c r="I231" s="335">
        <f t="shared" si="55"/>
        <v>4656512.119999999</v>
      </c>
      <c r="J231" s="335">
        <f t="shared" si="55"/>
        <v>948413.3799999999</v>
      </c>
      <c r="K231" s="335">
        <f t="shared" si="55"/>
        <v>0</v>
      </c>
      <c r="L231" s="335">
        <f t="shared" si="55"/>
        <v>22184.22</v>
      </c>
      <c r="M231" s="335">
        <f t="shared" si="55"/>
        <v>0</v>
      </c>
      <c r="N231" s="335">
        <f t="shared" si="55"/>
        <v>0</v>
      </c>
      <c r="O231" s="335">
        <f t="shared" si="55"/>
        <v>0</v>
      </c>
      <c r="P231" s="335">
        <f t="shared" si="55"/>
        <v>0</v>
      </c>
      <c r="Q231" s="335">
        <f t="shared" si="55"/>
        <v>0</v>
      </c>
      <c r="R231" s="335">
        <f t="shared" si="55"/>
        <v>0</v>
      </c>
      <c r="S231" s="335">
        <f t="shared" si="55"/>
        <v>0</v>
      </c>
    </row>
    <row r="232" spans="1:19" ht="16.5">
      <c r="A232" s="313"/>
      <c r="B232" s="313"/>
      <c r="C232" s="313">
        <v>3020</v>
      </c>
      <c r="D232" s="307" t="s">
        <v>346</v>
      </c>
      <c r="E232" s="331">
        <f t="shared" si="52"/>
        <v>99.99412694827197</v>
      </c>
      <c r="F232" s="299">
        <v>13281</v>
      </c>
      <c r="G232" s="297">
        <v>13280.22</v>
      </c>
      <c r="H232" s="298">
        <v>13280.22</v>
      </c>
      <c r="I232" s="299">
        <f>'zał 15'!I10+'zał 16'!I10+'zał 17'!I10</f>
        <v>0</v>
      </c>
      <c r="J232" s="299">
        <f>'zał 15'!J10+'zał 16'!J10+'zał 17'!J10</f>
        <v>0</v>
      </c>
      <c r="K232" s="299">
        <f>'zał 15'!K10+'zał 16'!K10+'zał 17'!K10</f>
        <v>0</v>
      </c>
      <c r="L232" s="299">
        <v>13280.22</v>
      </c>
      <c r="M232" s="299"/>
      <c r="N232" s="299"/>
      <c r="O232" s="299"/>
      <c r="P232" s="332"/>
      <c r="Q232" s="332"/>
      <c r="R232" s="299"/>
      <c r="S232" s="928"/>
    </row>
    <row r="233" spans="1:19" ht="16.5">
      <c r="A233" s="313"/>
      <c r="B233" s="313"/>
      <c r="C233" s="313">
        <v>3240</v>
      </c>
      <c r="D233" s="307" t="s">
        <v>324</v>
      </c>
      <c r="E233" s="331">
        <f t="shared" si="52"/>
        <v>100</v>
      </c>
      <c r="F233" s="299">
        <f>'zał 15'!F11+'zał 16'!F11</f>
        <v>8904</v>
      </c>
      <c r="G233" s="299">
        <f>'zał 15'!G11+'zał 16'!G11</f>
        <v>8904</v>
      </c>
      <c r="H233" s="299">
        <v>8904</v>
      </c>
      <c r="I233" s="299">
        <f>'zał 15'!I11+'zał 16'!I11</f>
        <v>0</v>
      </c>
      <c r="J233" s="299">
        <f>'zał 15'!J11+'zał 16'!J11</f>
        <v>0</v>
      </c>
      <c r="K233" s="299">
        <f>'zał 15'!K11+'zał 16'!K11</f>
        <v>0</v>
      </c>
      <c r="L233" s="299">
        <v>8904</v>
      </c>
      <c r="M233" s="299"/>
      <c r="N233" s="299"/>
      <c r="O233" s="299"/>
      <c r="P233" s="332"/>
      <c r="Q233" s="332"/>
      <c r="R233" s="299"/>
      <c r="S233" s="928"/>
    </row>
    <row r="234" spans="1:19" ht="16.5">
      <c r="A234" s="313"/>
      <c r="B234" s="313"/>
      <c r="C234" s="313">
        <v>4010</v>
      </c>
      <c r="D234" s="307" t="s">
        <v>284</v>
      </c>
      <c r="E234" s="331">
        <f t="shared" si="52"/>
        <v>99.62781852757404</v>
      </c>
      <c r="F234" s="299">
        <v>3625785</v>
      </c>
      <c r="G234" s="297">
        <f>H234+P234</f>
        <v>3612290.5</v>
      </c>
      <c r="H234" s="298">
        <f>SUM(I234:O234)</f>
        <v>3612290.5</v>
      </c>
      <c r="I234" s="299">
        <v>3612290.5</v>
      </c>
      <c r="J234" s="299">
        <f>'zał 15'!J12+'zał 16'!J12+'zał 17'!K11</f>
        <v>0</v>
      </c>
      <c r="K234" s="299"/>
      <c r="L234" s="299">
        <f>'zał 15'!K12+'zał 16'!K12+'zał 17'!L11</f>
        <v>0</v>
      </c>
      <c r="M234" s="299"/>
      <c r="N234" s="299"/>
      <c r="O234" s="299"/>
      <c r="P234" s="332"/>
      <c r="Q234" s="332"/>
      <c r="R234" s="299"/>
      <c r="S234" s="928"/>
    </row>
    <row r="235" spans="1:19" ht="16.5">
      <c r="A235" s="313"/>
      <c r="B235" s="313"/>
      <c r="C235" s="313">
        <v>4040</v>
      </c>
      <c r="D235" s="307" t="s">
        <v>285</v>
      </c>
      <c r="E235" s="331">
        <f t="shared" si="52"/>
        <v>99.9995857580961</v>
      </c>
      <c r="F235" s="299">
        <v>299342</v>
      </c>
      <c r="G235" s="297">
        <f>H235+P235</f>
        <v>299340.76</v>
      </c>
      <c r="H235" s="298">
        <f>SUM(I235:O235)</f>
        <v>299340.76</v>
      </c>
      <c r="I235" s="299">
        <v>299340.76</v>
      </c>
      <c r="J235" s="299">
        <f>'zał 15'!J13+'zał 16'!J13+'zał 17'!K12</f>
        <v>0</v>
      </c>
      <c r="K235" s="299"/>
      <c r="L235" s="299">
        <f>'zał 15'!K13+'zał 16'!K13+'zał 17'!L12</f>
        <v>0</v>
      </c>
      <c r="M235" s="299"/>
      <c r="N235" s="299"/>
      <c r="O235" s="299"/>
      <c r="P235" s="332"/>
      <c r="Q235" s="332"/>
      <c r="R235" s="299"/>
      <c r="S235" s="928"/>
    </row>
    <row r="236" spans="1:19" ht="16.5">
      <c r="A236" s="313"/>
      <c r="B236" s="313"/>
      <c r="C236" s="313">
        <v>4110</v>
      </c>
      <c r="D236" s="307" t="s">
        <v>286</v>
      </c>
      <c r="E236" s="331">
        <f t="shared" si="52"/>
        <v>99.97888165677756</v>
      </c>
      <c r="F236" s="299">
        <v>653413</v>
      </c>
      <c r="G236" s="297">
        <f>H236+P236</f>
        <v>653275.01</v>
      </c>
      <c r="H236" s="298">
        <f>SUM(I236:O236)</f>
        <v>653275.01</v>
      </c>
      <c r="I236" s="299">
        <v>653275.01</v>
      </c>
      <c r="J236" s="299">
        <f>'zał 15'!J14+'zał 16'!J14+'zał 17'!K13</f>
        <v>0</v>
      </c>
      <c r="K236" s="299"/>
      <c r="L236" s="299">
        <f>'zał 15'!K14+'zał 16'!K14+'zał 17'!L13</f>
        <v>0</v>
      </c>
      <c r="M236" s="299"/>
      <c r="N236" s="299"/>
      <c r="O236" s="299"/>
      <c r="P236" s="332"/>
      <c r="Q236" s="332"/>
      <c r="R236" s="299"/>
      <c r="S236" s="928"/>
    </row>
    <row r="237" spans="1:19" ht="16.5">
      <c r="A237" s="313"/>
      <c r="B237" s="313"/>
      <c r="C237" s="313">
        <v>4120</v>
      </c>
      <c r="D237" s="307" t="s">
        <v>287</v>
      </c>
      <c r="E237" s="331">
        <f t="shared" si="52"/>
        <v>95.98919502301175</v>
      </c>
      <c r="F237" s="299">
        <v>80611</v>
      </c>
      <c r="G237" s="297">
        <f>H237+P237</f>
        <v>77377.85</v>
      </c>
      <c r="H237" s="298">
        <f>SUM(I237:O237)</f>
        <v>77377.85</v>
      </c>
      <c r="I237" s="299">
        <v>77377.85</v>
      </c>
      <c r="J237" s="299">
        <f>'zał 15'!J15+'zał 16'!J15+'zał 17'!K14</f>
        <v>0</v>
      </c>
      <c r="K237" s="299"/>
      <c r="L237" s="299">
        <f>'zał 15'!K15+'zał 16'!K15+'zał 17'!L14</f>
        <v>0</v>
      </c>
      <c r="M237" s="299"/>
      <c r="N237" s="299"/>
      <c r="O237" s="299"/>
      <c r="P237" s="332"/>
      <c r="Q237" s="332"/>
      <c r="R237" s="299"/>
      <c r="S237" s="928"/>
    </row>
    <row r="238" spans="1:19" ht="16.5">
      <c r="A238" s="313"/>
      <c r="B238" s="313"/>
      <c r="C238" s="313">
        <v>4170</v>
      </c>
      <c r="D238" s="307" t="s">
        <v>292</v>
      </c>
      <c r="E238" s="331">
        <f t="shared" si="52"/>
        <v>100</v>
      </c>
      <c r="F238" s="299">
        <v>14228</v>
      </c>
      <c r="G238" s="299">
        <v>14228</v>
      </c>
      <c r="H238" s="299">
        <v>14228</v>
      </c>
      <c r="I238" s="299">
        <v>14228</v>
      </c>
      <c r="J238" s="299">
        <v>0</v>
      </c>
      <c r="K238" s="299"/>
      <c r="L238" s="299">
        <v>0</v>
      </c>
      <c r="M238" s="299"/>
      <c r="N238" s="299"/>
      <c r="O238" s="299"/>
      <c r="P238" s="332"/>
      <c r="Q238" s="332"/>
      <c r="R238" s="299"/>
      <c r="S238" s="928"/>
    </row>
    <row r="239" spans="1:19" ht="16.5">
      <c r="A239" s="313"/>
      <c r="B239" s="313"/>
      <c r="C239" s="313">
        <v>4210</v>
      </c>
      <c r="D239" s="307" t="s">
        <v>273</v>
      </c>
      <c r="E239" s="331">
        <f t="shared" si="52"/>
        <v>99.98913658481386</v>
      </c>
      <c r="F239" s="299">
        <v>70696</v>
      </c>
      <c r="G239" s="297">
        <f aca="true" t="shared" si="56" ref="G239:G244">H239+P239</f>
        <v>70688.32</v>
      </c>
      <c r="H239" s="298">
        <f aca="true" t="shared" si="57" ref="H239:H244">SUM(I239:O239)</f>
        <v>70688.32</v>
      </c>
      <c r="I239" s="299">
        <f>'zał 15'!I17+'zał 16'!I17+'zał 17'!I16</f>
        <v>0</v>
      </c>
      <c r="J239" s="299">
        <v>70688.32</v>
      </c>
      <c r="K239" s="299"/>
      <c r="L239" s="299">
        <f>'zał 15'!K17+'zał 16'!K17+'zał 17'!L16</f>
        <v>0</v>
      </c>
      <c r="M239" s="299"/>
      <c r="N239" s="299"/>
      <c r="O239" s="299"/>
      <c r="P239" s="332"/>
      <c r="Q239" s="332"/>
      <c r="R239" s="299"/>
      <c r="S239" s="928"/>
    </row>
    <row r="240" spans="1:19" ht="16.5">
      <c r="A240" s="313"/>
      <c r="B240" s="313"/>
      <c r="C240" s="313">
        <v>4240</v>
      </c>
      <c r="D240" s="307" t="s">
        <v>326</v>
      </c>
      <c r="E240" s="331">
        <f t="shared" si="52"/>
        <v>99.99786312926682</v>
      </c>
      <c r="F240" s="299">
        <v>36034</v>
      </c>
      <c r="G240" s="297">
        <f t="shared" si="56"/>
        <v>36033.23</v>
      </c>
      <c r="H240" s="298">
        <f t="shared" si="57"/>
        <v>36033.23</v>
      </c>
      <c r="I240" s="299">
        <f>'zał 15'!I18+'zał 16'!I18+'zał 17'!I17</f>
        <v>0</v>
      </c>
      <c r="J240" s="299">
        <v>36033.23</v>
      </c>
      <c r="K240" s="299"/>
      <c r="L240" s="299">
        <f>'zał 15'!K18+'zał 16'!K18+'zał 17'!L17</f>
        <v>0</v>
      </c>
      <c r="M240" s="299"/>
      <c r="N240" s="299"/>
      <c r="O240" s="299"/>
      <c r="P240" s="332"/>
      <c r="Q240" s="332"/>
      <c r="R240" s="299"/>
      <c r="S240" s="928"/>
    </row>
    <row r="241" spans="1:19" ht="16.5">
      <c r="A241" s="313"/>
      <c r="B241" s="313"/>
      <c r="C241" s="313">
        <v>4260</v>
      </c>
      <c r="D241" s="307" t="s">
        <v>327</v>
      </c>
      <c r="E241" s="331">
        <f t="shared" si="52"/>
        <v>100</v>
      </c>
      <c r="F241" s="299">
        <v>287514</v>
      </c>
      <c r="G241" s="297">
        <f t="shared" si="56"/>
        <v>287514</v>
      </c>
      <c r="H241" s="298">
        <f t="shared" si="57"/>
        <v>287514</v>
      </c>
      <c r="I241" s="299">
        <v>0</v>
      </c>
      <c r="J241" s="299">
        <v>287514</v>
      </c>
      <c r="K241" s="299"/>
      <c r="L241" s="299">
        <v>0</v>
      </c>
      <c r="M241" s="299"/>
      <c r="N241" s="299"/>
      <c r="O241" s="299"/>
      <c r="P241" s="332"/>
      <c r="Q241" s="332"/>
      <c r="R241" s="299"/>
      <c r="S241" s="928"/>
    </row>
    <row r="242" spans="1:19" ht="16.5">
      <c r="A242" s="313"/>
      <c r="B242" s="313"/>
      <c r="C242" s="313">
        <v>4270</v>
      </c>
      <c r="D242" s="307" t="s">
        <v>276</v>
      </c>
      <c r="E242" s="331">
        <f t="shared" si="52"/>
        <v>99.99664219452507</v>
      </c>
      <c r="F242" s="299">
        <f>'zał 15'!F20+'zał 16'!F20</f>
        <v>17571</v>
      </c>
      <c r="G242" s="297">
        <f t="shared" si="56"/>
        <v>17570.41</v>
      </c>
      <c r="H242" s="298">
        <f t="shared" si="57"/>
        <v>17570.41</v>
      </c>
      <c r="I242" s="299">
        <v>0</v>
      </c>
      <c r="J242" s="299">
        <f>'zał 15'!J20+'zał 16'!J20</f>
        <v>17570.41</v>
      </c>
      <c r="K242" s="299"/>
      <c r="L242" s="299">
        <v>0</v>
      </c>
      <c r="M242" s="299"/>
      <c r="N242" s="299"/>
      <c r="O242" s="299"/>
      <c r="P242" s="332"/>
      <c r="Q242" s="332"/>
      <c r="R242" s="299"/>
      <c r="S242" s="928"/>
    </row>
    <row r="243" spans="1:19" ht="16.5">
      <c r="A243" s="313"/>
      <c r="B243" s="313"/>
      <c r="C243" s="313">
        <v>4280</v>
      </c>
      <c r="D243" s="307" t="s">
        <v>328</v>
      </c>
      <c r="E243" s="331">
        <f t="shared" si="52"/>
        <v>100</v>
      </c>
      <c r="F243" s="299">
        <v>2730</v>
      </c>
      <c r="G243" s="297">
        <f t="shared" si="56"/>
        <v>2730</v>
      </c>
      <c r="H243" s="298">
        <f t="shared" si="57"/>
        <v>2730</v>
      </c>
      <c r="I243" s="299">
        <f>'zał 15'!I21+'zał 16'!I21+'zał 17'!I18</f>
        <v>0</v>
      </c>
      <c r="J243" s="299">
        <v>2730</v>
      </c>
      <c r="K243" s="299"/>
      <c r="L243" s="299">
        <f>'zał 15'!K21+'zał 16'!K21+'zał 17'!L18</f>
        <v>0</v>
      </c>
      <c r="M243" s="299"/>
      <c r="N243" s="299"/>
      <c r="O243" s="299"/>
      <c r="P243" s="332"/>
      <c r="Q243" s="332"/>
      <c r="R243" s="299"/>
      <c r="S243" s="928"/>
    </row>
    <row r="244" spans="1:19" ht="16.5">
      <c r="A244" s="313"/>
      <c r="B244" s="313"/>
      <c r="C244" s="313">
        <v>4300</v>
      </c>
      <c r="D244" s="307" t="s">
        <v>268</v>
      </c>
      <c r="E244" s="331">
        <f t="shared" si="52"/>
        <v>99.99997859346857</v>
      </c>
      <c r="F244" s="299">
        <v>327003</v>
      </c>
      <c r="G244" s="297">
        <f t="shared" si="56"/>
        <v>327002.93</v>
      </c>
      <c r="H244" s="298">
        <f t="shared" si="57"/>
        <v>327002.93</v>
      </c>
      <c r="I244" s="299">
        <f>'zał 15'!I22+'zał 16'!I22+'zał 17'!I19</f>
        <v>0</v>
      </c>
      <c r="J244" s="299">
        <v>327002.93</v>
      </c>
      <c r="K244" s="299"/>
      <c r="L244" s="299">
        <f>'zał 15'!K22+'zał 16'!K22+'zał 17'!L19</f>
        <v>0</v>
      </c>
      <c r="M244" s="299"/>
      <c r="N244" s="299"/>
      <c r="O244" s="299"/>
      <c r="P244" s="332"/>
      <c r="Q244" s="332"/>
      <c r="R244" s="299"/>
      <c r="S244" s="928"/>
    </row>
    <row r="245" spans="1:19" ht="16.5">
      <c r="A245" s="313"/>
      <c r="B245" s="313"/>
      <c r="C245" s="313">
        <v>4350</v>
      </c>
      <c r="D245" s="307" t="s">
        <v>297</v>
      </c>
      <c r="E245" s="331">
        <f t="shared" si="52"/>
        <v>99.97554092191909</v>
      </c>
      <c r="F245" s="299">
        <f>'zał 15'!F23+'zał 16'!F23</f>
        <v>2126</v>
      </c>
      <c r="G245" s="299">
        <f>'zał 15'!G23+'zał 16'!G23</f>
        <v>2125.48</v>
      </c>
      <c r="H245" s="299">
        <f>'zał 15'!H23+'zał 16'!H23</f>
        <v>2125.48</v>
      </c>
      <c r="I245" s="299">
        <f>'zał 15'!I23+'zał 16'!I23</f>
        <v>0</v>
      </c>
      <c r="J245" s="299">
        <f>'zał 15'!J23+'zał 16'!J23</f>
        <v>2125.48</v>
      </c>
      <c r="K245" s="299"/>
      <c r="L245" s="299">
        <v>0</v>
      </c>
      <c r="M245" s="299"/>
      <c r="N245" s="299"/>
      <c r="O245" s="299"/>
      <c r="P245" s="332"/>
      <c r="Q245" s="332"/>
      <c r="R245" s="299"/>
      <c r="S245" s="928"/>
    </row>
    <row r="246" spans="1:19" ht="31.5">
      <c r="A246" s="313"/>
      <c r="B246" s="313"/>
      <c r="C246" s="313">
        <v>4370</v>
      </c>
      <c r="D246" s="312" t="s">
        <v>299</v>
      </c>
      <c r="E246" s="331">
        <f t="shared" si="52"/>
        <v>99.61202495745887</v>
      </c>
      <c r="F246" s="299">
        <v>3526</v>
      </c>
      <c r="G246" s="299">
        <f>'zał 15'!G24+'zał 16'!G24</f>
        <v>3512.32</v>
      </c>
      <c r="H246" s="299">
        <f>'zał 15'!H24+'zał 16'!H24</f>
        <v>3512.32</v>
      </c>
      <c r="I246" s="299">
        <f>'zał 15'!I24+'zał 16'!I24</f>
        <v>0</v>
      </c>
      <c r="J246" s="299">
        <v>3512.32</v>
      </c>
      <c r="K246" s="299"/>
      <c r="L246" s="299">
        <f>'zał 15'!K24+'zał 16'!K24</f>
        <v>0</v>
      </c>
      <c r="M246" s="299"/>
      <c r="N246" s="299"/>
      <c r="O246" s="299"/>
      <c r="P246" s="332"/>
      <c r="Q246" s="332"/>
      <c r="R246" s="299"/>
      <c r="S246" s="928"/>
    </row>
    <row r="247" spans="1:19" ht="16.5">
      <c r="A247" s="313"/>
      <c r="B247" s="313"/>
      <c r="C247" s="313">
        <v>4410</v>
      </c>
      <c r="D247" s="307" t="s">
        <v>301</v>
      </c>
      <c r="E247" s="331">
        <f t="shared" si="52"/>
        <v>99.9559585492228</v>
      </c>
      <c r="F247" s="299">
        <v>1158</v>
      </c>
      <c r="G247" s="297">
        <f>H247+P247</f>
        <v>1157.49</v>
      </c>
      <c r="H247" s="298">
        <f>SUM(I247:O247)</f>
        <v>1157.49</v>
      </c>
      <c r="I247" s="299">
        <f>'zał 15'!I25+'zał 16'!I25+'zał 17'!I20</f>
        <v>0</v>
      </c>
      <c r="J247" s="299">
        <v>1157.49</v>
      </c>
      <c r="K247" s="299"/>
      <c r="L247" s="299">
        <f>'zał 15'!K25+'zał 16'!K25+'zał 17'!L20</f>
        <v>0</v>
      </c>
      <c r="M247" s="299"/>
      <c r="N247" s="299"/>
      <c r="O247" s="299"/>
      <c r="P247" s="332"/>
      <c r="Q247" s="332"/>
      <c r="R247" s="299"/>
      <c r="S247" s="928"/>
    </row>
    <row r="248" spans="1:19" ht="16.5">
      <c r="A248" s="313"/>
      <c r="B248" s="313"/>
      <c r="C248" s="313">
        <v>4430</v>
      </c>
      <c r="D248" s="307" t="s">
        <v>330</v>
      </c>
      <c r="E248" s="331">
        <f t="shared" si="52"/>
        <v>99.9796178343949</v>
      </c>
      <c r="F248" s="299">
        <f>'zał 15'!F26+'zał 16'!F26</f>
        <v>3925</v>
      </c>
      <c r="G248" s="297">
        <f>H248+P248</f>
        <v>3924.2</v>
      </c>
      <c r="H248" s="298">
        <f>SUM(I248:O248)</f>
        <v>3924.2</v>
      </c>
      <c r="I248" s="299">
        <v>0</v>
      </c>
      <c r="J248" s="299">
        <v>3924.2</v>
      </c>
      <c r="K248" s="299"/>
      <c r="L248" s="299">
        <v>0</v>
      </c>
      <c r="M248" s="299"/>
      <c r="N248" s="299"/>
      <c r="O248" s="299"/>
      <c r="P248" s="332"/>
      <c r="Q248" s="332"/>
      <c r="R248" s="299"/>
      <c r="S248" s="928"/>
    </row>
    <row r="249" spans="1:19" ht="16.5">
      <c r="A249" s="313"/>
      <c r="B249" s="313"/>
      <c r="C249" s="313">
        <v>4440</v>
      </c>
      <c r="D249" s="307" t="s">
        <v>288</v>
      </c>
      <c r="E249" s="331">
        <f t="shared" si="52"/>
        <v>100</v>
      </c>
      <c r="F249" s="299">
        <v>195320</v>
      </c>
      <c r="G249" s="297">
        <f>H249+P249</f>
        <v>195320</v>
      </c>
      <c r="H249" s="298">
        <f>SUM(I249:O249)</f>
        <v>195320</v>
      </c>
      <c r="I249" s="299">
        <f>'zał 15'!I27+'zał 16'!I27+'zał 17'!I21</f>
        <v>0</v>
      </c>
      <c r="J249" s="299">
        <v>195320</v>
      </c>
      <c r="K249" s="299"/>
      <c r="L249" s="299">
        <f>'zał 15'!K27+'zał 16'!K27+'zał 17'!L21</f>
        <v>0</v>
      </c>
      <c r="M249" s="299"/>
      <c r="N249" s="299"/>
      <c r="O249" s="299"/>
      <c r="P249" s="332"/>
      <c r="Q249" s="332"/>
      <c r="R249" s="299"/>
      <c r="S249" s="928"/>
    </row>
    <row r="250" spans="1:19" ht="16.5">
      <c r="A250" s="313"/>
      <c r="B250" s="313"/>
      <c r="C250" s="313">
        <v>4480</v>
      </c>
      <c r="D250" s="307" t="s">
        <v>81</v>
      </c>
      <c r="E250" s="331">
        <f t="shared" si="52"/>
        <v>100</v>
      </c>
      <c r="F250" s="299">
        <f>'zał 15'!F28+'zał 16'!F28</f>
        <v>210</v>
      </c>
      <c r="G250" s="297">
        <f>H250+P250</f>
        <v>210</v>
      </c>
      <c r="H250" s="298">
        <f>SUM(I250:O250)</f>
        <v>210</v>
      </c>
      <c r="I250" s="299"/>
      <c r="J250" s="299">
        <f>'zał 15'!J28+'zał 16'!J28</f>
        <v>210</v>
      </c>
      <c r="K250" s="299"/>
      <c r="L250" s="299"/>
      <c r="M250" s="299"/>
      <c r="N250" s="299"/>
      <c r="O250" s="299"/>
      <c r="P250" s="332"/>
      <c r="Q250" s="332"/>
      <c r="R250" s="299"/>
      <c r="S250" s="928"/>
    </row>
    <row r="251" spans="1:19" ht="31.5">
      <c r="A251" s="313"/>
      <c r="B251" s="313"/>
      <c r="C251" s="313">
        <v>4700</v>
      </c>
      <c r="D251" s="307" t="s">
        <v>303</v>
      </c>
      <c r="E251" s="331">
        <f t="shared" si="52"/>
        <v>100</v>
      </c>
      <c r="F251" s="299">
        <f>'zał 15'!F29+'zał 16'!F29</f>
        <v>625</v>
      </c>
      <c r="G251" s="297">
        <f>H251+P251</f>
        <v>625</v>
      </c>
      <c r="H251" s="298">
        <f>SUM(I251:O251)</f>
        <v>625</v>
      </c>
      <c r="I251" s="299">
        <v>0</v>
      </c>
      <c r="J251" s="299">
        <f>'zał 15'!J29+'zał 16'!J29</f>
        <v>625</v>
      </c>
      <c r="K251" s="299"/>
      <c r="L251" s="299">
        <v>0</v>
      </c>
      <c r="M251" s="299"/>
      <c r="N251" s="299"/>
      <c r="O251" s="299"/>
      <c r="P251" s="332"/>
      <c r="Q251" s="332"/>
      <c r="R251" s="299"/>
      <c r="S251" s="928"/>
    </row>
    <row r="252" spans="1:19" ht="16.5">
      <c r="A252" s="287"/>
      <c r="B252" s="287">
        <v>80113</v>
      </c>
      <c r="C252" s="287"/>
      <c r="D252" s="288" t="s">
        <v>347</v>
      </c>
      <c r="E252" s="330">
        <f t="shared" si="52"/>
        <v>88.32411428084197</v>
      </c>
      <c r="F252" s="335">
        <f aca="true" t="shared" si="58" ref="F252:S252">SUM(F253:F256)</f>
        <v>562946.5</v>
      </c>
      <c r="G252" s="335">
        <f t="shared" si="58"/>
        <v>497217.51</v>
      </c>
      <c r="H252" s="335">
        <f t="shared" si="58"/>
        <v>497217.51</v>
      </c>
      <c r="I252" s="335">
        <f t="shared" si="58"/>
        <v>14317.82</v>
      </c>
      <c r="J252" s="335">
        <f t="shared" si="58"/>
        <v>482899.69</v>
      </c>
      <c r="K252" s="335">
        <f t="shared" si="58"/>
        <v>0</v>
      </c>
      <c r="L252" s="335">
        <f t="shared" si="58"/>
        <v>0</v>
      </c>
      <c r="M252" s="335">
        <f t="shared" si="58"/>
        <v>0</v>
      </c>
      <c r="N252" s="335">
        <f t="shared" si="58"/>
        <v>0</v>
      </c>
      <c r="O252" s="335">
        <f t="shared" si="58"/>
        <v>0</v>
      </c>
      <c r="P252" s="335">
        <f t="shared" si="58"/>
        <v>0</v>
      </c>
      <c r="Q252" s="335">
        <f t="shared" si="58"/>
        <v>0</v>
      </c>
      <c r="R252" s="335">
        <f t="shared" si="58"/>
        <v>0</v>
      </c>
      <c r="S252" s="335">
        <f t="shared" si="58"/>
        <v>0</v>
      </c>
    </row>
    <row r="253" spans="1:19" ht="16.5">
      <c r="A253" s="313"/>
      <c r="B253" s="313"/>
      <c r="C253" s="313">
        <v>4110</v>
      </c>
      <c r="D253" s="307" t="s">
        <v>286</v>
      </c>
      <c r="E253" s="331">
        <f t="shared" si="52"/>
        <v>77.6886001676446</v>
      </c>
      <c r="F253" s="299">
        <v>2386</v>
      </c>
      <c r="G253" s="297">
        <f>H253+P253</f>
        <v>1853.65</v>
      </c>
      <c r="H253" s="298">
        <f>SUM(I253:O253)</f>
        <v>1853.65</v>
      </c>
      <c r="I253" s="299">
        <v>1853.65</v>
      </c>
      <c r="J253" s="299"/>
      <c r="K253" s="339"/>
      <c r="L253" s="339"/>
      <c r="M253" s="339"/>
      <c r="N253" s="339"/>
      <c r="O253" s="339"/>
      <c r="P253" s="927"/>
      <c r="Q253" s="927"/>
      <c r="R253" s="339"/>
      <c r="S253" s="928"/>
    </row>
    <row r="254" spans="1:19" ht="16.5">
      <c r="A254" s="313"/>
      <c r="B254" s="313"/>
      <c r="C254" s="313">
        <v>4120</v>
      </c>
      <c r="D254" s="307" t="s">
        <v>339</v>
      </c>
      <c r="E254" s="331">
        <v>0</v>
      </c>
      <c r="F254" s="299">
        <v>322</v>
      </c>
      <c r="G254" s="297">
        <v>0</v>
      </c>
      <c r="H254" s="298">
        <v>0</v>
      </c>
      <c r="I254" s="299">
        <v>0</v>
      </c>
      <c r="J254" s="299"/>
      <c r="K254" s="339"/>
      <c r="L254" s="339"/>
      <c r="M254" s="339"/>
      <c r="N254" s="339"/>
      <c r="O254" s="339"/>
      <c r="P254" s="927"/>
      <c r="Q254" s="927"/>
      <c r="R254" s="339"/>
      <c r="S254" s="928"/>
    </row>
    <row r="255" spans="1:19" ht="16.5">
      <c r="A255" s="313"/>
      <c r="B255" s="313"/>
      <c r="C255" s="313">
        <v>4170</v>
      </c>
      <c r="D255" s="307" t="s">
        <v>292</v>
      </c>
      <c r="E255" s="331">
        <f t="shared" si="52"/>
        <v>95.00129573170732</v>
      </c>
      <c r="F255" s="299">
        <v>13120</v>
      </c>
      <c r="G255" s="297">
        <f>H255+P255</f>
        <v>12464.17</v>
      </c>
      <c r="H255" s="298">
        <f>SUM(I255:O255)</f>
        <v>12464.17</v>
      </c>
      <c r="I255" s="299">
        <v>12464.17</v>
      </c>
      <c r="J255" s="299"/>
      <c r="K255" s="339"/>
      <c r="L255" s="339"/>
      <c r="M255" s="339"/>
      <c r="N255" s="339"/>
      <c r="O255" s="339"/>
      <c r="P255" s="927"/>
      <c r="Q255" s="927"/>
      <c r="R255" s="339"/>
      <c r="S255" s="928"/>
    </row>
    <row r="256" spans="1:19" ht="16.5">
      <c r="A256" s="313"/>
      <c r="B256" s="313"/>
      <c r="C256" s="313">
        <v>4300</v>
      </c>
      <c r="D256" s="307" t="s">
        <v>268</v>
      </c>
      <c r="E256" s="331">
        <f t="shared" si="52"/>
        <v>88.26235815458625</v>
      </c>
      <c r="F256" s="299">
        <v>547118.5</v>
      </c>
      <c r="G256" s="297">
        <f>H256+P256</f>
        <v>482899.69</v>
      </c>
      <c r="H256" s="298">
        <f>SUM(I256:O256)</f>
        <v>482899.69</v>
      </c>
      <c r="I256" s="339"/>
      <c r="J256" s="299">
        <v>482899.69</v>
      </c>
      <c r="K256" s="339"/>
      <c r="L256" s="339"/>
      <c r="M256" s="339"/>
      <c r="N256" s="339"/>
      <c r="O256" s="339"/>
      <c r="P256" s="927"/>
      <c r="Q256" s="927"/>
      <c r="R256" s="339"/>
      <c r="S256" s="928"/>
    </row>
    <row r="257" spans="1:19" ht="16.5">
      <c r="A257" s="288"/>
      <c r="B257" s="287">
        <v>80146</v>
      </c>
      <c r="C257" s="287"/>
      <c r="D257" s="288" t="s">
        <v>348</v>
      </c>
      <c r="E257" s="330">
        <f t="shared" si="52"/>
        <v>99.93119310952335</v>
      </c>
      <c r="F257" s="335">
        <f aca="true" t="shared" si="59" ref="F257:S257">SUM(F258:F262)</f>
        <v>20434</v>
      </c>
      <c r="G257" s="335">
        <f t="shared" si="59"/>
        <v>20419.940000000002</v>
      </c>
      <c r="H257" s="335">
        <f t="shared" si="59"/>
        <v>20419.940000000002</v>
      </c>
      <c r="I257" s="335">
        <f t="shared" si="59"/>
        <v>0</v>
      </c>
      <c r="J257" s="335">
        <f t="shared" si="59"/>
        <v>20419.940000000002</v>
      </c>
      <c r="K257" s="335">
        <f t="shared" si="59"/>
        <v>0</v>
      </c>
      <c r="L257" s="335">
        <f t="shared" si="59"/>
        <v>0</v>
      </c>
      <c r="M257" s="335">
        <f t="shared" si="59"/>
        <v>0</v>
      </c>
      <c r="N257" s="335">
        <f t="shared" si="59"/>
        <v>0</v>
      </c>
      <c r="O257" s="335">
        <f t="shared" si="59"/>
        <v>0</v>
      </c>
      <c r="P257" s="335">
        <f t="shared" si="59"/>
        <v>0</v>
      </c>
      <c r="Q257" s="335">
        <f t="shared" si="59"/>
        <v>0</v>
      </c>
      <c r="R257" s="335">
        <f t="shared" si="59"/>
        <v>0</v>
      </c>
      <c r="S257" s="335">
        <f t="shared" si="59"/>
        <v>0</v>
      </c>
    </row>
    <row r="258" spans="1:19" ht="16.5">
      <c r="A258" s="307"/>
      <c r="B258" s="313"/>
      <c r="C258" s="313">
        <v>4210</v>
      </c>
      <c r="D258" s="307" t="s">
        <v>349</v>
      </c>
      <c r="E258" s="331">
        <f t="shared" si="52"/>
        <v>99.95483870967742</v>
      </c>
      <c r="F258" s="299">
        <v>1085</v>
      </c>
      <c r="G258" s="299">
        <v>1084.51</v>
      </c>
      <c r="H258" s="299">
        <v>1084.51</v>
      </c>
      <c r="I258" s="299">
        <f>'zał 11'!I39+'zał 15'!I31+'zał 16'!I31+'zał 13'!I27</f>
        <v>0</v>
      </c>
      <c r="J258" s="299">
        <v>1084.51</v>
      </c>
      <c r="K258" s="299"/>
      <c r="L258" s="299"/>
      <c r="M258" s="299"/>
      <c r="N258" s="299"/>
      <c r="O258" s="299"/>
      <c r="P258" s="332"/>
      <c r="Q258" s="332"/>
      <c r="R258" s="299"/>
      <c r="S258" s="928"/>
    </row>
    <row r="259" spans="1:19" ht="16.5">
      <c r="A259" s="307"/>
      <c r="B259" s="313"/>
      <c r="C259" s="293">
        <v>4240</v>
      </c>
      <c r="D259" s="294" t="s">
        <v>332</v>
      </c>
      <c r="E259" s="331">
        <v>0</v>
      </c>
      <c r="F259" s="299">
        <v>0</v>
      </c>
      <c r="G259" s="299">
        <v>0</v>
      </c>
      <c r="H259" s="299">
        <v>0</v>
      </c>
      <c r="I259" s="299">
        <v>0</v>
      </c>
      <c r="J259" s="299">
        <v>0</v>
      </c>
      <c r="K259" s="299"/>
      <c r="L259" s="299"/>
      <c r="M259" s="299"/>
      <c r="N259" s="299"/>
      <c r="O259" s="299"/>
      <c r="P259" s="332"/>
      <c r="Q259" s="332"/>
      <c r="R259" s="299"/>
      <c r="S259" s="928"/>
    </row>
    <row r="260" spans="1:19" ht="16.5">
      <c r="A260" s="307"/>
      <c r="B260" s="313"/>
      <c r="C260" s="313">
        <v>4300</v>
      </c>
      <c r="D260" s="307" t="s">
        <v>264</v>
      </c>
      <c r="E260" s="331">
        <f aca="true" t="shared" si="60" ref="E260:E280">(G260/F260)*100</f>
        <v>100</v>
      </c>
      <c r="F260" s="299">
        <v>8960</v>
      </c>
      <c r="G260" s="299">
        <v>8960</v>
      </c>
      <c r="H260" s="299">
        <v>8960</v>
      </c>
      <c r="I260" s="299">
        <v>0</v>
      </c>
      <c r="J260" s="299">
        <v>8960</v>
      </c>
      <c r="K260" s="299"/>
      <c r="L260" s="299"/>
      <c r="M260" s="299"/>
      <c r="N260" s="299"/>
      <c r="O260" s="299"/>
      <c r="P260" s="332"/>
      <c r="Q260" s="332"/>
      <c r="R260" s="299"/>
      <c r="S260" s="928"/>
    </row>
    <row r="261" spans="1:19" ht="16.5">
      <c r="A261" s="307"/>
      <c r="B261" s="313"/>
      <c r="C261" s="313">
        <v>4410</v>
      </c>
      <c r="D261" s="307" t="s">
        <v>301</v>
      </c>
      <c r="E261" s="331">
        <f t="shared" si="60"/>
        <v>99.62626262626262</v>
      </c>
      <c r="F261" s="299">
        <v>3564</v>
      </c>
      <c r="G261" s="297">
        <f>H261+P261</f>
        <v>3550.68</v>
      </c>
      <c r="H261" s="298">
        <f>SUM(I261:O261)</f>
        <v>3550.68</v>
      </c>
      <c r="I261" s="299">
        <v>0</v>
      </c>
      <c r="J261" s="299">
        <v>3550.68</v>
      </c>
      <c r="K261" s="299"/>
      <c r="L261" s="299"/>
      <c r="M261" s="299"/>
      <c r="N261" s="299"/>
      <c r="O261" s="299"/>
      <c r="P261" s="332"/>
      <c r="Q261" s="332"/>
      <c r="R261" s="299"/>
      <c r="S261" s="928"/>
    </row>
    <row r="262" spans="1:19" ht="31.5">
      <c r="A262" s="307"/>
      <c r="B262" s="313"/>
      <c r="C262" s="293">
        <v>4700</v>
      </c>
      <c r="D262" s="294" t="s">
        <v>344</v>
      </c>
      <c r="E262" s="331">
        <f t="shared" si="60"/>
        <v>99.99633699633699</v>
      </c>
      <c r="F262" s="299">
        <v>6825</v>
      </c>
      <c r="G262" s="297">
        <f>H262+P262</f>
        <v>6824.75</v>
      </c>
      <c r="H262" s="298">
        <f>SUM(I262:O262)</f>
        <v>6824.75</v>
      </c>
      <c r="I262" s="299">
        <v>0</v>
      </c>
      <c r="J262" s="299">
        <v>6824.75</v>
      </c>
      <c r="K262" s="299"/>
      <c r="L262" s="299"/>
      <c r="M262" s="299"/>
      <c r="N262" s="299"/>
      <c r="O262" s="299"/>
      <c r="P262" s="332"/>
      <c r="Q262" s="332"/>
      <c r="R262" s="299"/>
      <c r="S262" s="928"/>
    </row>
    <row r="263" spans="1:19" ht="16.5">
      <c r="A263" s="317"/>
      <c r="B263" s="317">
        <v>80148</v>
      </c>
      <c r="C263" s="317"/>
      <c r="D263" s="319" t="s">
        <v>153</v>
      </c>
      <c r="E263" s="330">
        <f t="shared" si="60"/>
        <v>99.63604511166952</v>
      </c>
      <c r="F263" s="931">
        <f aca="true" t="shared" si="61" ref="F263:S263">SUM(F264:F276)</f>
        <v>1230103</v>
      </c>
      <c r="G263" s="931">
        <f t="shared" si="61"/>
        <v>1225625.9800000002</v>
      </c>
      <c r="H263" s="931">
        <f t="shared" si="61"/>
        <v>1225625.9800000002</v>
      </c>
      <c r="I263" s="931">
        <f t="shared" si="61"/>
        <v>593923.41</v>
      </c>
      <c r="J263" s="931">
        <f t="shared" si="61"/>
        <v>629375.65</v>
      </c>
      <c r="K263" s="931">
        <f t="shared" si="61"/>
        <v>0</v>
      </c>
      <c r="L263" s="931">
        <f t="shared" si="61"/>
        <v>2326.92</v>
      </c>
      <c r="M263" s="931">
        <f t="shared" si="61"/>
        <v>0</v>
      </c>
      <c r="N263" s="931">
        <f t="shared" si="61"/>
        <v>0</v>
      </c>
      <c r="O263" s="931">
        <f t="shared" si="61"/>
        <v>0</v>
      </c>
      <c r="P263" s="931">
        <f t="shared" si="61"/>
        <v>0</v>
      </c>
      <c r="Q263" s="931">
        <f t="shared" si="61"/>
        <v>0</v>
      </c>
      <c r="R263" s="931">
        <f t="shared" si="61"/>
        <v>0</v>
      </c>
      <c r="S263" s="931">
        <f t="shared" si="61"/>
        <v>0</v>
      </c>
    </row>
    <row r="264" spans="1:19" ht="16.5">
      <c r="A264" s="313"/>
      <c r="B264" s="313"/>
      <c r="C264" s="313">
        <v>3020</v>
      </c>
      <c r="D264" s="307" t="s">
        <v>291</v>
      </c>
      <c r="E264" s="331">
        <f t="shared" si="60"/>
        <v>99.91069128381281</v>
      </c>
      <c r="F264" s="299">
        <f>'zał 9'!F54+'zał 11'!F41+'zał 14'!F32+'zał 16'!F36</f>
        <v>2329</v>
      </c>
      <c r="G264" s="299">
        <f>'zał 9'!G54+'zał 11'!G41+'zał 14'!G32+'zał 16'!G36</f>
        <v>2326.92</v>
      </c>
      <c r="H264" s="299">
        <v>2326.92</v>
      </c>
      <c r="I264" s="299">
        <f>'zał 9'!I54+'zał 11'!I41+'zał 14'!I32+'zał 16'!I36</f>
        <v>0</v>
      </c>
      <c r="J264" s="299">
        <f>'zał 9'!J54+'zał 11'!J41+'zał 14'!J32+'zał 16'!J36</f>
        <v>0</v>
      </c>
      <c r="K264" s="299">
        <f>'zał 9'!K54+'zał 11'!K41+'zał 14'!K32+'zał 16'!K36</f>
        <v>0</v>
      </c>
      <c r="L264" s="299">
        <f>'zał 9'!L54+'zał 11'!L41+'zał 14'!L32+'zał 16'!L36</f>
        <v>2326.92</v>
      </c>
      <c r="M264" s="299"/>
      <c r="N264" s="299"/>
      <c r="O264" s="299"/>
      <c r="P264" s="332"/>
      <c r="Q264" s="332"/>
      <c r="R264" s="299"/>
      <c r="S264" s="928"/>
    </row>
    <row r="265" spans="1:19" ht="16.5">
      <c r="A265" s="313"/>
      <c r="B265" s="313"/>
      <c r="C265" s="313">
        <v>4010</v>
      </c>
      <c r="D265" s="307" t="s">
        <v>284</v>
      </c>
      <c r="E265" s="331">
        <f t="shared" si="60"/>
        <v>99.95092713871125</v>
      </c>
      <c r="F265" s="299">
        <v>467244</v>
      </c>
      <c r="G265" s="297">
        <f>H265+P265</f>
        <v>467014.71</v>
      </c>
      <c r="H265" s="298">
        <f>SUM(I265:O265)</f>
        <v>467014.71</v>
      </c>
      <c r="I265" s="299">
        <v>467014.71</v>
      </c>
      <c r="J265" s="299"/>
      <c r="K265" s="299"/>
      <c r="L265" s="299"/>
      <c r="M265" s="299"/>
      <c r="N265" s="299"/>
      <c r="O265" s="299"/>
      <c r="P265" s="332"/>
      <c r="Q265" s="332"/>
      <c r="R265" s="299"/>
      <c r="S265" s="928"/>
    </row>
    <row r="266" spans="1:19" ht="16.5">
      <c r="A266" s="313"/>
      <c r="B266" s="313"/>
      <c r="C266" s="313">
        <v>4040</v>
      </c>
      <c r="D266" s="307" t="s">
        <v>285</v>
      </c>
      <c r="E266" s="331">
        <f t="shared" si="60"/>
        <v>99.99531852158395</v>
      </c>
      <c r="F266" s="299">
        <f>'zał 9'!F56+'zał 11'!F43+'zał 14'!F34+'zał 15'!F37+'zał 16'!F38</f>
        <v>38663</v>
      </c>
      <c r="G266" s="297">
        <f>H266+P266</f>
        <v>38661.19</v>
      </c>
      <c r="H266" s="298">
        <f>SUM(I266:O266)</f>
        <v>38661.19</v>
      </c>
      <c r="I266" s="299">
        <f>'zał 9'!I56+'zał 11'!I43+'zał 14'!I34+'zał 15'!I37+'zał 16'!I38</f>
        <v>38661.19</v>
      </c>
      <c r="J266" s="299"/>
      <c r="K266" s="299"/>
      <c r="L266" s="299"/>
      <c r="M266" s="299"/>
      <c r="N266" s="299"/>
      <c r="O266" s="299"/>
      <c r="P266" s="332"/>
      <c r="Q266" s="332"/>
      <c r="R266" s="299"/>
      <c r="S266" s="928"/>
    </row>
    <row r="267" spans="1:19" ht="16.5">
      <c r="A267" s="313"/>
      <c r="B267" s="313"/>
      <c r="C267" s="313">
        <v>4110</v>
      </c>
      <c r="D267" s="307" t="s">
        <v>286</v>
      </c>
      <c r="E267" s="331">
        <f t="shared" si="60"/>
        <v>99.54092447562813</v>
      </c>
      <c r="F267" s="299">
        <f>'zał 9'!F57+'zał 11'!F44+'zał 14'!F35+'zał 15'!F38+'zał 16'!F39</f>
        <v>80954</v>
      </c>
      <c r="G267" s="297">
        <f>H267+P267</f>
        <v>80582.36</v>
      </c>
      <c r="H267" s="298">
        <f>SUM(I267:O267)</f>
        <v>80582.36</v>
      </c>
      <c r="I267" s="299">
        <f>'zał 9'!I57+'zał 11'!I44+'zał 14'!I35+'zał 15'!I38+'zał 16'!I39</f>
        <v>80582.36</v>
      </c>
      <c r="J267" s="299"/>
      <c r="K267" s="299"/>
      <c r="L267" s="299"/>
      <c r="M267" s="299"/>
      <c r="N267" s="299"/>
      <c r="O267" s="299"/>
      <c r="P267" s="332"/>
      <c r="Q267" s="332"/>
      <c r="R267" s="299"/>
      <c r="S267" s="928"/>
    </row>
    <row r="268" spans="1:19" ht="16.5">
      <c r="A268" s="313"/>
      <c r="B268" s="313"/>
      <c r="C268" s="313">
        <v>4120</v>
      </c>
      <c r="D268" s="307" t="s">
        <v>287</v>
      </c>
      <c r="E268" s="331">
        <f t="shared" si="60"/>
        <v>98.777706185567</v>
      </c>
      <c r="F268" s="299">
        <f>'zał 9'!F58+'zał 11'!F45+'zał 14'!F36+'zał 15'!F39+'zał 16'!F40</f>
        <v>7760</v>
      </c>
      <c r="G268" s="297">
        <f>H268+P268</f>
        <v>7665.15</v>
      </c>
      <c r="H268" s="298">
        <f>SUM(I268:O268)</f>
        <v>7665.15</v>
      </c>
      <c r="I268" s="299">
        <f>'zał 9'!I58+'zał 11'!I45+'zał 14'!I36+'zał 15'!I39+'zał 16'!I40</f>
        <v>7665.15</v>
      </c>
      <c r="J268" s="299"/>
      <c r="K268" s="299"/>
      <c r="L268" s="299"/>
      <c r="M268" s="299"/>
      <c r="N268" s="299"/>
      <c r="O268" s="299"/>
      <c r="P268" s="332"/>
      <c r="Q268" s="332"/>
      <c r="R268" s="299"/>
      <c r="S268" s="928"/>
    </row>
    <row r="269" spans="1:255" s="191" customFormat="1" ht="16.5">
      <c r="A269" s="313"/>
      <c r="B269" s="313"/>
      <c r="C269" s="313">
        <v>4210</v>
      </c>
      <c r="D269" s="307" t="s">
        <v>273</v>
      </c>
      <c r="E269" s="331">
        <f t="shared" si="60"/>
        <v>99.99996683800364</v>
      </c>
      <c r="F269" s="299">
        <f>'zał 9'!F59+'zał 11'!F46+'zał 14'!F37+'zał 16'!F41</f>
        <v>30155</v>
      </c>
      <c r="G269" s="299">
        <f>'zał 9'!G59+'zał 11'!G46+'zał 14'!G37+'zał 16'!G41</f>
        <v>30154.989999999998</v>
      </c>
      <c r="H269" s="299">
        <f>'zał 9'!H59+'zał 11'!H46+'zał 14'!H37+'zał 16'!H41</f>
        <v>30154.989999999998</v>
      </c>
      <c r="I269" s="299">
        <f>'zał 9'!I59+'zał 11'!I46+'zał 14'!I37+'zał 16'!I41</f>
        <v>0</v>
      </c>
      <c r="J269" s="299">
        <f>'zał 9'!J59+'zał 11'!J46+'zał 14'!J37+'zał 16'!J41</f>
        <v>30154.989999999998</v>
      </c>
      <c r="K269" s="299"/>
      <c r="L269" s="299"/>
      <c r="M269" s="299"/>
      <c r="N269" s="299"/>
      <c r="O269" s="299"/>
      <c r="P269" s="332"/>
      <c r="Q269" s="332"/>
      <c r="R269" s="299"/>
      <c r="S269" s="928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IS269" s="166"/>
      <c r="IT269" s="166"/>
      <c r="IU269" s="166"/>
    </row>
    <row r="270" spans="1:255" s="191" customFormat="1" ht="16.5">
      <c r="A270" s="313"/>
      <c r="B270" s="313"/>
      <c r="C270" s="313">
        <v>4220</v>
      </c>
      <c r="D270" s="307" t="s">
        <v>350</v>
      </c>
      <c r="E270" s="331">
        <f t="shared" si="60"/>
        <v>99.35210127072894</v>
      </c>
      <c r="F270" s="299">
        <v>577936</v>
      </c>
      <c r="G270" s="299">
        <f>'zał 9'!G60+'zał 11'!G47+'zał 14'!G38+'zał 16'!G42+'zał 13'!G32</f>
        <v>574191.56</v>
      </c>
      <c r="H270" s="299">
        <f>'zał 9'!H60+'zał 11'!H47+'zał 14'!H38+'zał 16'!H42+'zał 13'!H32</f>
        <v>574191.56</v>
      </c>
      <c r="I270" s="299">
        <f>'zał 9'!I60+'zał 11'!I47+'zał 14'!I38+'zał 16'!I42+'zał 13'!I32</f>
        <v>0</v>
      </c>
      <c r="J270" s="299">
        <f>'zał 9'!J60+'zał 11'!J47+'zał 14'!J38+'zał 16'!J42+'zał 13'!J32</f>
        <v>574191.56</v>
      </c>
      <c r="K270" s="339"/>
      <c r="L270" s="339"/>
      <c r="M270" s="339"/>
      <c r="N270" s="339"/>
      <c r="O270" s="339"/>
      <c r="P270" s="927"/>
      <c r="Q270" s="927"/>
      <c r="R270" s="339"/>
      <c r="S270" s="928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IS270" s="166"/>
      <c r="IT270" s="166"/>
      <c r="IU270" s="166"/>
    </row>
    <row r="271" spans="1:255" s="191" customFormat="1" ht="16.5">
      <c r="A271" s="313"/>
      <c r="B271" s="313"/>
      <c r="C271" s="313">
        <v>4270</v>
      </c>
      <c r="D271" s="307" t="s">
        <v>276</v>
      </c>
      <c r="E271" s="331">
        <f t="shared" si="60"/>
        <v>99.91579406631763</v>
      </c>
      <c r="F271" s="299">
        <v>2292</v>
      </c>
      <c r="G271" s="299">
        <v>2290.07</v>
      </c>
      <c r="H271" s="299">
        <v>2290.07</v>
      </c>
      <c r="I271" s="299">
        <f>'zał 9'!I61+'zał 11'!I48+'zał 16'!I43</f>
        <v>0</v>
      </c>
      <c r="J271" s="299">
        <v>2290.07</v>
      </c>
      <c r="K271" s="299"/>
      <c r="L271" s="299"/>
      <c r="M271" s="299"/>
      <c r="N271" s="299"/>
      <c r="O271" s="299"/>
      <c r="P271" s="332"/>
      <c r="Q271" s="332"/>
      <c r="R271" s="299"/>
      <c r="S271" s="928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IS271" s="166"/>
      <c r="IT271" s="166"/>
      <c r="IU271" s="166"/>
    </row>
    <row r="272" spans="1:255" s="191" customFormat="1" ht="16.5">
      <c r="A272" s="313"/>
      <c r="B272" s="313"/>
      <c r="C272" s="313">
        <v>4280</v>
      </c>
      <c r="D272" s="307" t="s">
        <v>328</v>
      </c>
      <c r="E272" s="331">
        <f t="shared" si="60"/>
        <v>100</v>
      </c>
      <c r="F272" s="299">
        <v>500</v>
      </c>
      <c r="G272" s="299">
        <v>500</v>
      </c>
      <c r="H272" s="299">
        <v>500</v>
      </c>
      <c r="I272" s="299">
        <f>'zał 9'!I62+'zał 14'!I39+'zał 16'!I44</f>
        <v>0</v>
      </c>
      <c r="J272" s="299">
        <v>500</v>
      </c>
      <c r="K272" s="299"/>
      <c r="L272" s="299"/>
      <c r="M272" s="299"/>
      <c r="N272" s="299"/>
      <c r="O272" s="299"/>
      <c r="P272" s="332"/>
      <c r="Q272" s="332"/>
      <c r="R272" s="299"/>
      <c r="S272" s="928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IS272" s="166"/>
      <c r="IT272" s="166"/>
      <c r="IU272" s="166"/>
    </row>
    <row r="273" spans="1:19" ht="16.5">
      <c r="A273" s="313"/>
      <c r="B273" s="313"/>
      <c r="C273" s="313">
        <v>4300</v>
      </c>
      <c r="D273" s="307" t="s">
        <v>268</v>
      </c>
      <c r="E273" s="331">
        <f t="shared" si="60"/>
        <v>99.38551587301589</v>
      </c>
      <c r="F273" s="299">
        <v>5040</v>
      </c>
      <c r="G273" s="297">
        <f>H273+P273</f>
        <v>5009.030000000001</v>
      </c>
      <c r="H273" s="298">
        <f>SUM(I273:O273)</f>
        <v>5009.030000000001</v>
      </c>
      <c r="I273" s="299"/>
      <c r="J273" s="299">
        <f>'zał 9'!J63+'zał 14'!J40+'zał 15'!J40+'zał 16'!J45</f>
        <v>5009.030000000001</v>
      </c>
      <c r="K273" s="299"/>
      <c r="L273" s="299"/>
      <c r="M273" s="299"/>
      <c r="N273" s="299"/>
      <c r="O273" s="299"/>
      <c r="P273" s="332"/>
      <c r="Q273" s="332"/>
      <c r="R273" s="299"/>
      <c r="S273" s="928"/>
    </row>
    <row r="274" spans="1:19" ht="16.5">
      <c r="A274" s="313"/>
      <c r="B274" s="313"/>
      <c r="C274" s="313">
        <v>4410</v>
      </c>
      <c r="D274" s="307" t="s">
        <v>342</v>
      </c>
      <c r="E274" s="331">
        <v>0</v>
      </c>
      <c r="F274" s="299">
        <v>0</v>
      </c>
      <c r="G274" s="297">
        <v>0</v>
      </c>
      <c r="H274" s="298">
        <v>0</v>
      </c>
      <c r="I274" s="299"/>
      <c r="J274" s="299">
        <v>0</v>
      </c>
      <c r="K274" s="299"/>
      <c r="L274" s="299"/>
      <c r="M274" s="299"/>
      <c r="N274" s="299"/>
      <c r="O274" s="299"/>
      <c r="P274" s="332"/>
      <c r="Q274" s="332"/>
      <c r="R274" s="299"/>
      <c r="S274" s="928"/>
    </row>
    <row r="275" spans="1:23" ht="16.5">
      <c r="A275" s="313"/>
      <c r="B275" s="313"/>
      <c r="C275" s="313">
        <v>4440</v>
      </c>
      <c r="D275" s="307" t="s">
        <v>343</v>
      </c>
      <c r="E275" s="331">
        <f t="shared" si="60"/>
        <v>100</v>
      </c>
      <c r="F275" s="299">
        <v>17230</v>
      </c>
      <c r="G275" s="297">
        <f>H275+P275</f>
        <v>17230</v>
      </c>
      <c r="H275" s="298">
        <f>SUM(I275:O275)</f>
        <v>17230</v>
      </c>
      <c r="I275" s="299"/>
      <c r="J275" s="299">
        <v>17230</v>
      </c>
      <c r="K275" s="299"/>
      <c r="L275" s="299"/>
      <c r="M275" s="299"/>
      <c r="N275" s="299"/>
      <c r="O275" s="299"/>
      <c r="P275" s="332"/>
      <c r="Q275" s="332"/>
      <c r="R275" s="299"/>
      <c r="S275" s="928"/>
      <c r="T275" s="192"/>
      <c r="U275" s="192"/>
      <c r="V275" s="192"/>
      <c r="W275" s="192"/>
    </row>
    <row r="276" spans="1:23" ht="31.5">
      <c r="A276" s="313"/>
      <c r="B276" s="313"/>
      <c r="C276" s="313">
        <v>4700</v>
      </c>
      <c r="D276" s="294" t="s">
        <v>344</v>
      </c>
      <c r="E276" s="331">
        <v>0</v>
      </c>
      <c r="F276" s="299">
        <v>0</v>
      </c>
      <c r="G276" s="297">
        <f>H276+P276</f>
        <v>0</v>
      </c>
      <c r="H276" s="298">
        <f>SUM(I276:O276)</f>
        <v>0</v>
      </c>
      <c r="I276" s="299"/>
      <c r="J276" s="299">
        <v>0</v>
      </c>
      <c r="K276" s="299"/>
      <c r="L276" s="299"/>
      <c r="M276" s="299"/>
      <c r="N276" s="299"/>
      <c r="O276" s="299"/>
      <c r="P276" s="332"/>
      <c r="Q276" s="332"/>
      <c r="R276" s="299"/>
      <c r="S276" s="928"/>
      <c r="T276" s="192"/>
      <c r="U276" s="192"/>
      <c r="V276" s="192"/>
      <c r="W276" s="192"/>
    </row>
    <row r="277" spans="1:23" ht="16.5">
      <c r="A277" s="287"/>
      <c r="B277" s="287">
        <v>80195</v>
      </c>
      <c r="C277" s="287"/>
      <c r="D277" s="288" t="s">
        <v>16</v>
      </c>
      <c r="E277" s="330">
        <f t="shared" si="60"/>
        <v>85.64640140608188</v>
      </c>
      <c r="F277" s="335">
        <f aca="true" t="shared" si="62" ref="F277:Q277">SUM(F278:F282)</f>
        <v>283909.5</v>
      </c>
      <c r="G277" s="335">
        <f t="shared" si="62"/>
        <v>243158.27000000002</v>
      </c>
      <c r="H277" s="335">
        <f t="shared" si="62"/>
        <v>176104.54</v>
      </c>
      <c r="I277" s="335">
        <f t="shared" si="62"/>
        <v>2350</v>
      </c>
      <c r="J277" s="335">
        <f t="shared" si="62"/>
        <v>173199.5</v>
      </c>
      <c r="K277" s="335">
        <f t="shared" si="62"/>
        <v>555.04</v>
      </c>
      <c r="L277" s="335">
        <f t="shared" si="62"/>
        <v>0</v>
      </c>
      <c r="M277" s="335">
        <f t="shared" si="62"/>
        <v>0</v>
      </c>
      <c r="N277" s="335">
        <f t="shared" si="62"/>
        <v>0</v>
      </c>
      <c r="O277" s="335">
        <f t="shared" si="62"/>
        <v>0</v>
      </c>
      <c r="P277" s="335">
        <f t="shared" si="62"/>
        <v>67053.73</v>
      </c>
      <c r="Q277" s="335">
        <f t="shared" si="62"/>
        <v>67053.73</v>
      </c>
      <c r="R277" s="335">
        <v>0</v>
      </c>
      <c r="S277" s="335">
        <f>SUM(S278:S281)</f>
        <v>0</v>
      </c>
      <c r="T277" s="192"/>
      <c r="U277" s="192"/>
      <c r="V277" s="192"/>
      <c r="W277" s="192"/>
    </row>
    <row r="278" spans="1:23" ht="47.25">
      <c r="A278" s="313"/>
      <c r="B278" s="313"/>
      <c r="C278" s="313">
        <v>2320</v>
      </c>
      <c r="D278" s="307" t="s">
        <v>728</v>
      </c>
      <c r="E278" s="331">
        <f t="shared" si="60"/>
        <v>7.016940581542351</v>
      </c>
      <c r="F278" s="299">
        <v>7910</v>
      </c>
      <c r="G278" s="297">
        <v>555.04</v>
      </c>
      <c r="H278" s="298">
        <v>555.04</v>
      </c>
      <c r="I278" s="339"/>
      <c r="J278" s="299"/>
      <c r="K278" s="299">
        <v>555.04</v>
      </c>
      <c r="L278" s="299"/>
      <c r="M278" s="299"/>
      <c r="N278" s="339"/>
      <c r="O278" s="339"/>
      <c r="P278" s="927"/>
      <c r="Q278" s="927"/>
      <c r="R278" s="339"/>
      <c r="S278" s="952"/>
      <c r="T278" s="192"/>
      <c r="U278" s="192"/>
      <c r="V278" s="192"/>
      <c r="W278" s="192"/>
    </row>
    <row r="279" spans="1:23" ht="16.5">
      <c r="A279" s="313"/>
      <c r="B279" s="313"/>
      <c r="C279" s="313">
        <v>4170</v>
      </c>
      <c r="D279" s="307" t="s">
        <v>292</v>
      </c>
      <c r="E279" s="331">
        <f t="shared" si="60"/>
        <v>83.92857142857143</v>
      </c>
      <c r="F279" s="299">
        <v>2800</v>
      </c>
      <c r="G279" s="297">
        <v>2350</v>
      </c>
      <c r="H279" s="298">
        <v>2350</v>
      </c>
      <c r="I279" s="299">
        <v>2350</v>
      </c>
      <c r="J279" s="299"/>
      <c r="K279" s="299"/>
      <c r="L279" s="299"/>
      <c r="M279" s="299">
        <v>0</v>
      </c>
      <c r="N279" s="339"/>
      <c r="O279" s="339"/>
      <c r="P279" s="927"/>
      <c r="Q279" s="927"/>
      <c r="R279" s="339"/>
      <c r="S279" s="952"/>
      <c r="T279" s="192"/>
      <c r="U279" s="192"/>
      <c r="V279" s="192"/>
      <c r="W279" s="192"/>
    </row>
    <row r="280" spans="1:23" ht="16.5">
      <c r="A280" s="313"/>
      <c r="B280" s="313"/>
      <c r="C280" s="313">
        <v>4300</v>
      </c>
      <c r="D280" s="307" t="s">
        <v>264</v>
      </c>
      <c r="E280" s="331">
        <f t="shared" si="60"/>
        <v>100</v>
      </c>
      <c r="F280" s="299">
        <v>3013.5</v>
      </c>
      <c r="G280" s="297">
        <v>3013.5</v>
      </c>
      <c r="H280" s="298">
        <v>3013.5</v>
      </c>
      <c r="I280" s="299"/>
      <c r="J280" s="299">
        <v>3013.5</v>
      </c>
      <c r="K280" s="299"/>
      <c r="L280" s="299"/>
      <c r="M280" s="299"/>
      <c r="N280" s="339"/>
      <c r="O280" s="339"/>
      <c r="P280" s="927"/>
      <c r="Q280" s="927"/>
      <c r="R280" s="339"/>
      <c r="S280" s="952"/>
      <c r="T280" s="192"/>
      <c r="U280" s="192"/>
      <c r="V280" s="192"/>
      <c r="W280" s="192"/>
    </row>
    <row r="281" spans="1:23" ht="16.5">
      <c r="A281" s="307"/>
      <c r="B281" s="307"/>
      <c r="C281" s="313">
        <v>4440</v>
      </c>
      <c r="D281" s="307" t="s">
        <v>288</v>
      </c>
      <c r="E281" s="331">
        <f aca="true" t="shared" si="63" ref="E281:E297">(G281/F281)*100</f>
        <v>100</v>
      </c>
      <c r="F281" s="299">
        <v>170186</v>
      </c>
      <c r="G281" s="297">
        <f>H281+P281</f>
        <v>170186</v>
      </c>
      <c r="H281" s="298">
        <f>SUM(I281:O281)</f>
        <v>170186</v>
      </c>
      <c r="I281" s="299"/>
      <c r="J281" s="299">
        <v>170186</v>
      </c>
      <c r="K281" s="299"/>
      <c r="L281" s="299"/>
      <c r="M281" s="299"/>
      <c r="N281" s="299"/>
      <c r="O281" s="299"/>
      <c r="P281" s="332"/>
      <c r="Q281" s="332"/>
      <c r="R281" s="299"/>
      <c r="S281" s="952"/>
      <c r="T281" s="192"/>
      <c r="U281" s="192"/>
      <c r="V281" s="192"/>
      <c r="W281" s="192"/>
    </row>
    <row r="282" spans="1:23" ht="16.5">
      <c r="A282" s="307"/>
      <c r="B282" s="307"/>
      <c r="C282" s="313">
        <v>6050</v>
      </c>
      <c r="D282" s="307" t="s">
        <v>306</v>
      </c>
      <c r="E282" s="331">
        <f t="shared" si="63"/>
        <v>67.05373</v>
      </c>
      <c r="F282" s="299">
        <v>100000</v>
      </c>
      <c r="G282" s="297">
        <v>67053.73</v>
      </c>
      <c r="H282" s="298">
        <f>SUM(I282:O282)</f>
        <v>0</v>
      </c>
      <c r="I282" s="299"/>
      <c r="J282" s="299"/>
      <c r="K282" s="299"/>
      <c r="L282" s="299"/>
      <c r="M282" s="299"/>
      <c r="N282" s="299"/>
      <c r="O282" s="299"/>
      <c r="P282" s="299">
        <f>SUM(Q282:S282)</f>
        <v>67053.73</v>
      </c>
      <c r="Q282" s="332">
        <f>'zał 7'!F47</f>
        <v>67053.73</v>
      </c>
      <c r="R282" s="299"/>
      <c r="S282" s="952"/>
      <c r="T282" s="192"/>
      <c r="U282" s="192"/>
      <c r="V282" s="192"/>
      <c r="W282" s="192"/>
    </row>
    <row r="283" spans="1:23" ht="16.5">
      <c r="A283" s="283">
        <v>851</v>
      </c>
      <c r="B283" s="283"/>
      <c r="C283" s="283"/>
      <c r="D283" s="283" t="s">
        <v>351</v>
      </c>
      <c r="E283" s="284">
        <f t="shared" si="63"/>
        <v>83.9997707948244</v>
      </c>
      <c r="F283" s="822">
        <f aca="true" t="shared" si="64" ref="F283:K283">SUM(F284+F287)</f>
        <v>405750</v>
      </c>
      <c r="G283" s="822">
        <f t="shared" si="64"/>
        <v>340829.07</v>
      </c>
      <c r="H283" s="822">
        <f t="shared" si="64"/>
        <v>340829.07</v>
      </c>
      <c r="I283" s="822">
        <f t="shared" si="64"/>
        <v>130877.86</v>
      </c>
      <c r="J283" s="822">
        <f t="shared" si="64"/>
        <v>124971.56</v>
      </c>
      <c r="K283" s="822">
        <f t="shared" si="64"/>
        <v>84979.65</v>
      </c>
      <c r="L283" s="822"/>
      <c r="M283" s="822"/>
      <c r="N283" s="822"/>
      <c r="O283" s="822"/>
      <c r="P283" s="822"/>
      <c r="Q283" s="822"/>
      <c r="R283" s="822"/>
      <c r="S283" s="822"/>
      <c r="T283" s="192"/>
      <c r="U283" s="192"/>
      <c r="V283" s="192"/>
      <c r="W283" s="192"/>
    </row>
    <row r="284" spans="1:23" ht="16.5">
      <c r="A284" s="610"/>
      <c r="B284" s="610">
        <v>85153</v>
      </c>
      <c r="C284" s="610"/>
      <c r="D284" s="953" t="s">
        <v>158</v>
      </c>
      <c r="E284" s="330">
        <f t="shared" si="63"/>
        <v>24.666592592592597</v>
      </c>
      <c r="F284" s="503">
        <f aca="true" t="shared" si="65" ref="F284:P284">SUM(F285:F286)</f>
        <v>13500</v>
      </c>
      <c r="G284" s="503">
        <f t="shared" si="65"/>
        <v>3329.9900000000002</v>
      </c>
      <c r="H284" s="503">
        <f t="shared" si="65"/>
        <v>3329.9900000000002</v>
      </c>
      <c r="I284" s="503">
        <f t="shared" si="65"/>
        <v>0</v>
      </c>
      <c r="J284" s="503">
        <f t="shared" si="65"/>
        <v>3329.9900000000002</v>
      </c>
      <c r="K284" s="503">
        <f t="shared" si="65"/>
        <v>0</v>
      </c>
      <c r="L284" s="503">
        <f t="shared" si="65"/>
        <v>0</v>
      </c>
      <c r="M284" s="503">
        <f t="shared" si="65"/>
        <v>0</v>
      </c>
      <c r="N284" s="503">
        <f t="shared" si="65"/>
        <v>0</v>
      </c>
      <c r="O284" s="503">
        <f t="shared" si="65"/>
        <v>0</v>
      </c>
      <c r="P284" s="503">
        <f t="shared" si="65"/>
        <v>0</v>
      </c>
      <c r="Q284" s="503">
        <f>SUM(Q285:Q285)</f>
        <v>0</v>
      </c>
      <c r="R284" s="503">
        <f>SUM(R285:R285)</f>
        <v>0</v>
      </c>
      <c r="S284" s="503">
        <f>SUM(S285:S285)</f>
        <v>0</v>
      </c>
      <c r="T284" s="192"/>
      <c r="U284" s="192"/>
      <c r="V284" s="192"/>
      <c r="W284" s="192"/>
    </row>
    <row r="285" spans="1:23" ht="16.5">
      <c r="A285" s="612"/>
      <c r="B285" s="612"/>
      <c r="C285" s="612">
        <v>4210</v>
      </c>
      <c r="D285" s="954" t="s">
        <v>352</v>
      </c>
      <c r="E285" s="331">
        <f t="shared" si="63"/>
        <v>25.453000000000003</v>
      </c>
      <c r="F285" s="299">
        <v>5000</v>
      </c>
      <c r="G285" s="297">
        <f>H285+P285</f>
        <v>1272.65</v>
      </c>
      <c r="H285" s="298">
        <f>SUM(I285:O285)</f>
        <v>1272.65</v>
      </c>
      <c r="I285" s="339"/>
      <c r="J285" s="339">
        <v>1272.65</v>
      </c>
      <c r="K285" s="338">
        <v>0</v>
      </c>
      <c r="L285" s="338"/>
      <c r="M285" s="338"/>
      <c r="N285" s="339"/>
      <c r="O285" s="339"/>
      <c r="P285" s="927"/>
      <c r="Q285" s="927"/>
      <c r="R285" s="339"/>
      <c r="S285" s="952"/>
      <c r="T285" s="192"/>
      <c r="U285" s="192"/>
      <c r="V285" s="192"/>
      <c r="W285" s="192"/>
    </row>
    <row r="286" spans="1:23" ht="16.5">
      <c r="A286" s="612"/>
      <c r="B286" s="612"/>
      <c r="C286" s="612">
        <v>4300</v>
      </c>
      <c r="D286" s="954" t="s">
        <v>268</v>
      </c>
      <c r="E286" s="331">
        <f t="shared" si="63"/>
        <v>24.204</v>
      </c>
      <c r="F286" s="299">
        <v>8500</v>
      </c>
      <c r="G286" s="297">
        <f>H286+P286</f>
        <v>2057.34</v>
      </c>
      <c r="H286" s="298">
        <f>SUM(I286:O286)</f>
        <v>2057.34</v>
      </c>
      <c r="I286" s="339"/>
      <c r="J286" s="339">
        <v>2057.34</v>
      </c>
      <c r="K286" s="338"/>
      <c r="L286" s="338"/>
      <c r="M286" s="338"/>
      <c r="N286" s="339"/>
      <c r="O286" s="339"/>
      <c r="P286" s="927"/>
      <c r="Q286" s="927"/>
      <c r="R286" s="339"/>
      <c r="S286" s="952"/>
      <c r="T286" s="192"/>
      <c r="U286" s="192"/>
      <c r="V286" s="192"/>
      <c r="W286" s="192"/>
    </row>
    <row r="287" spans="1:23" ht="16.5">
      <c r="A287" s="610"/>
      <c r="B287" s="610">
        <v>85154</v>
      </c>
      <c r="C287" s="610"/>
      <c r="D287" s="953" t="s">
        <v>160</v>
      </c>
      <c r="E287" s="330">
        <f t="shared" si="63"/>
        <v>86.0418304652645</v>
      </c>
      <c r="F287" s="503">
        <f aca="true" t="shared" si="66" ref="F287:S287">SUM(F288:F296)</f>
        <v>392250</v>
      </c>
      <c r="G287" s="503">
        <f t="shared" si="66"/>
        <v>337499.08</v>
      </c>
      <c r="H287" s="503">
        <f t="shared" si="66"/>
        <v>337499.08</v>
      </c>
      <c r="I287" s="503">
        <f t="shared" si="66"/>
        <v>130877.86</v>
      </c>
      <c r="J287" s="503">
        <f>SUM(J288:J296)</f>
        <v>121641.56999999999</v>
      </c>
      <c r="K287" s="503">
        <f t="shared" si="66"/>
        <v>84979.65</v>
      </c>
      <c r="L287" s="503">
        <f t="shared" si="66"/>
        <v>0</v>
      </c>
      <c r="M287" s="503">
        <f t="shared" si="66"/>
        <v>0</v>
      </c>
      <c r="N287" s="503">
        <f t="shared" si="66"/>
        <v>0</v>
      </c>
      <c r="O287" s="503">
        <f t="shared" si="66"/>
        <v>0</v>
      </c>
      <c r="P287" s="503">
        <f t="shared" si="66"/>
        <v>0</v>
      </c>
      <c r="Q287" s="503">
        <f t="shared" si="66"/>
        <v>0</v>
      </c>
      <c r="R287" s="503">
        <f t="shared" si="66"/>
        <v>0</v>
      </c>
      <c r="S287" s="503">
        <f t="shared" si="66"/>
        <v>0</v>
      </c>
      <c r="T287" s="192"/>
      <c r="U287" s="192"/>
      <c r="V287" s="192"/>
      <c r="W287" s="192"/>
    </row>
    <row r="288" spans="1:23" ht="31.5">
      <c r="A288" s="612"/>
      <c r="B288" s="612"/>
      <c r="C288" s="612">
        <v>2820</v>
      </c>
      <c r="D288" s="955" t="s">
        <v>353</v>
      </c>
      <c r="E288" s="331">
        <f t="shared" si="63"/>
        <v>99.9760588235294</v>
      </c>
      <c r="F288" s="299">
        <v>85000</v>
      </c>
      <c r="G288" s="297">
        <v>84979.65</v>
      </c>
      <c r="H288" s="298">
        <v>84979.65</v>
      </c>
      <c r="I288" s="339"/>
      <c r="J288" s="339"/>
      <c r="K288" s="338">
        <v>84979.65</v>
      </c>
      <c r="L288" s="338"/>
      <c r="M288" s="338"/>
      <c r="N288" s="339"/>
      <c r="O288" s="339"/>
      <c r="P288" s="927"/>
      <c r="Q288" s="927"/>
      <c r="R288" s="339"/>
      <c r="S288" s="952"/>
      <c r="T288" s="192"/>
      <c r="U288" s="192"/>
      <c r="V288" s="192"/>
      <c r="W288" s="192"/>
    </row>
    <row r="289" spans="1:23" ht="16.5">
      <c r="A289" s="612"/>
      <c r="B289" s="612"/>
      <c r="C289" s="612">
        <v>4110</v>
      </c>
      <c r="D289" s="954" t="s">
        <v>286</v>
      </c>
      <c r="E289" s="331">
        <f t="shared" si="63"/>
        <v>81.40760143810991</v>
      </c>
      <c r="F289" s="299">
        <v>9735</v>
      </c>
      <c r="G289" s="297">
        <f aca="true" t="shared" si="67" ref="G289:G295">H289+P289</f>
        <v>7925.03</v>
      </c>
      <c r="H289" s="298">
        <f aca="true" t="shared" si="68" ref="H289:H295">SUM(I289:O289)</f>
        <v>7925.03</v>
      </c>
      <c r="I289" s="299">
        <v>7925.03</v>
      </c>
      <c r="J289" s="338"/>
      <c r="K289" s="339"/>
      <c r="L289" s="339"/>
      <c r="M289" s="339"/>
      <c r="N289" s="339"/>
      <c r="O289" s="339"/>
      <c r="P289" s="927"/>
      <c r="Q289" s="927"/>
      <c r="R289" s="339"/>
      <c r="S289" s="952"/>
      <c r="T289" s="192"/>
      <c r="U289" s="192"/>
      <c r="V289" s="192"/>
      <c r="W289" s="192"/>
    </row>
    <row r="290" spans="1:23" ht="16.5">
      <c r="A290" s="612"/>
      <c r="B290" s="612"/>
      <c r="C290" s="612">
        <v>4120</v>
      </c>
      <c r="D290" s="954" t="s">
        <v>287</v>
      </c>
      <c r="E290" s="331">
        <f t="shared" si="63"/>
        <v>0</v>
      </c>
      <c r="F290" s="299">
        <v>1284</v>
      </c>
      <c r="G290" s="297">
        <f t="shared" si="67"/>
        <v>0</v>
      </c>
      <c r="H290" s="298">
        <f t="shared" si="68"/>
        <v>0</v>
      </c>
      <c r="I290" s="299">
        <v>0</v>
      </c>
      <c r="J290" s="338"/>
      <c r="K290" s="339"/>
      <c r="L290" s="339"/>
      <c r="M290" s="339"/>
      <c r="N290" s="339"/>
      <c r="O290" s="339"/>
      <c r="P290" s="927"/>
      <c r="Q290" s="927"/>
      <c r="R290" s="339"/>
      <c r="S290" s="952"/>
      <c r="T290" s="192"/>
      <c r="U290" s="192"/>
      <c r="V290" s="192"/>
      <c r="W290" s="192"/>
    </row>
    <row r="291" spans="1:23" ht="16.5">
      <c r="A291" s="612"/>
      <c r="B291" s="612"/>
      <c r="C291" s="612">
        <v>4170</v>
      </c>
      <c r="D291" s="954" t="s">
        <v>292</v>
      </c>
      <c r="E291" s="331">
        <f t="shared" si="63"/>
        <v>98.4488990311474</v>
      </c>
      <c r="F291" s="299">
        <v>124890</v>
      </c>
      <c r="G291" s="297">
        <f t="shared" si="67"/>
        <v>122952.83</v>
      </c>
      <c r="H291" s="298">
        <f t="shared" si="68"/>
        <v>122952.83</v>
      </c>
      <c r="I291" s="299">
        <v>122952.83</v>
      </c>
      <c r="J291" s="339"/>
      <c r="K291" s="339"/>
      <c r="L291" s="339"/>
      <c r="M291" s="339"/>
      <c r="N291" s="339"/>
      <c r="O291" s="339"/>
      <c r="P291" s="927"/>
      <c r="Q291" s="927"/>
      <c r="R291" s="339"/>
      <c r="S291" s="952"/>
      <c r="T291" s="192"/>
      <c r="U291" s="192"/>
      <c r="V291" s="192"/>
      <c r="W291" s="192"/>
    </row>
    <row r="292" spans="1:23" ht="16.5">
      <c r="A292" s="612"/>
      <c r="B292" s="612"/>
      <c r="C292" s="612">
        <v>4210</v>
      </c>
      <c r="D292" s="954" t="s">
        <v>352</v>
      </c>
      <c r="E292" s="331">
        <f t="shared" si="63"/>
        <v>58.58298523172055</v>
      </c>
      <c r="F292" s="299">
        <v>60806</v>
      </c>
      <c r="G292" s="297">
        <f t="shared" si="67"/>
        <v>35621.97</v>
      </c>
      <c r="H292" s="298">
        <f t="shared" si="68"/>
        <v>35621.97</v>
      </c>
      <c r="I292" s="339"/>
      <c r="J292" s="299">
        <v>35621.97</v>
      </c>
      <c r="K292" s="339"/>
      <c r="L292" s="339"/>
      <c r="M292" s="339"/>
      <c r="N292" s="339"/>
      <c r="O292" s="339"/>
      <c r="P292" s="927"/>
      <c r="Q292" s="927"/>
      <c r="R292" s="339"/>
      <c r="S292" s="952"/>
      <c r="T292" s="192"/>
      <c r="U292" s="192"/>
      <c r="V292" s="192"/>
      <c r="W292" s="192"/>
    </row>
    <row r="293" spans="1:23" ht="16.5">
      <c r="A293" s="955"/>
      <c r="B293" s="955"/>
      <c r="C293" s="612">
        <v>4300</v>
      </c>
      <c r="D293" s="954" t="s">
        <v>268</v>
      </c>
      <c r="E293" s="331">
        <f t="shared" si="63"/>
        <v>80.42348555452004</v>
      </c>
      <c r="F293" s="299">
        <v>101935</v>
      </c>
      <c r="G293" s="297">
        <f t="shared" si="67"/>
        <v>81979.68</v>
      </c>
      <c r="H293" s="298">
        <f t="shared" si="68"/>
        <v>81979.68</v>
      </c>
      <c r="I293" s="339"/>
      <c r="J293" s="299">
        <v>81979.68</v>
      </c>
      <c r="K293" s="339"/>
      <c r="L293" s="339"/>
      <c r="M293" s="339"/>
      <c r="N293" s="339"/>
      <c r="O293" s="339"/>
      <c r="P293" s="927"/>
      <c r="Q293" s="927"/>
      <c r="R293" s="339"/>
      <c r="S293" s="952"/>
      <c r="T293" s="192"/>
      <c r="U293" s="192"/>
      <c r="V293" s="192"/>
      <c r="W293" s="192"/>
    </row>
    <row r="294" spans="1:23" ht="31.5">
      <c r="A294" s="955"/>
      <c r="B294" s="955"/>
      <c r="C294" s="612">
        <v>4370</v>
      </c>
      <c r="D294" s="312" t="s">
        <v>299</v>
      </c>
      <c r="E294" s="331">
        <v>0</v>
      </c>
      <c r="F294" s="299">
        <v>1000</v>
      </c>
      <c r="G294" s="297">
        <v>0</v>
      </c>
      <c r="H294" s="298">
        <v>0</v>
      </c>
      <c r="I294" s="339"/>
      <c r="J294" s="299">
        <v>0</v>
      </c>
      <c r="K294" s="339"/>
      <c r="L294" s="339"/>
      <c r="M294" s="339"/>
      <c r="N294" s="339"/>
      <c r="O294" s="339"/>
      <c r="P294" s="927"/>
      <c r="Q294" s="927"/>
      <c r="R294" s="339"/>
      <c r="S294" s="952"/>
      <c r="T294" s="192"/>
      <c r="U294" s="192"/>
      <c r="V294" s="192"/>
      <c r="W294" s="192"/>
    </row>
    <row r="295" spans="1:23" ht="16.5">
      <c r="A295" s="955"/>
      <c r="B295" s="955"/>
      <c r="C295" s="612">
        <v>4410</v>
      </c>
      <c r="D295" s="954" t="s">
        <v>301</v>
      </c>
      <c r="E295" s="331">
        <f t="shared" si="63"/>
        <v>20.766153846153845</v>
      </c>
      <c r="F295" s="299">
        <v>2600</v>
      </c>
      <c r="G295" s="297">
        <f t="shared" si="67"/>
        <v>539.92</v>
      </c>
      <c r="H295" s="298">
        <f t="shared" si="68"/>
        <v>539.92</v>
      </c>
      <c r="I295" s="339"/>
      <c r="J295" s="299">
        <v>539.92</v>
      </c>
      <c r="K295" s="339"/>
      <c r="L295" s="339"/>
      <c r="M295" s="339"/>
      <c r="N295" s="339"/>
      <c r="O295" s="339"/>
      <c r="P295" s="927"/>
      <c r="Q295" s="927"/>
      <c r="R295" s="339"/>
      <c r="S295" s="952"/>
      <c r="T295" s="192"/>
      <c r="U295" s="192"/>
      <c r="V295" s="192"/>
      <c r="W295" s="192"/>
    </row>
    <row r="296" spans="1:23" ht="31.5">
      <c r="A296" s="955"/>
      <c r="B296" s="955"/>
      <c r="C296" s="612">
        <v>4700</v>
      </c>
      <c r="D296" s="955" t="s">
        <v>354</v>
      </c>
      <c r="E296" s="331">
        <f t="shared" si="63"/>
        <v>70</v>
      </c>
      <c r="F296" s="299">
        <v>5000</v>
      </c>
      <c r="G296" s="297">
        <v>3500</v>
      </c>
      <c r="H296" s="298">
        <v>3500</v>
      </c>
      <c r="I296" s="339">
        <v>0</v>
      </c>
      <c r="J296" s="299">
        <v>3500</v>
      </c>
      <c r="K296" s="339"/>
      <c r="L296" s="339"/>
      <c r="M296" s="339"/>
      <c r="N296" s="339"/>
      <c r="O296" s="339"/>
      <c r="P296" s="927"/>
      <c r="Q296" s="927"/>
      <c r="R296" s="339"/>
      <c r="S296" s="952"/>
      <c r="T296" s="192"/>
      <c r="U296" s="192"/>
      <c r="V296" s="192"/>
      <c r="W296" s="192"/>
    </row>
    <row r="297" spans="1:23" ht="16.5">
      <c r="A297" s="283">
        <v>852</v>
      </c>
      <c r="B297" s="283"/>
      <c r="C297" s="283"/>
      <c r="D297" s="283" t="s">
        <v>221</v>
      </c>
      <c r="E297" s="284">
        <f t="shared" si="63"/>
        <v>98.32715891839246</v>
      </c>
      <c r="F297" s="822">
        <f>F346+F349+F354+F374+F387+F344+F352+F325+F298+F317+F319</f>
        <v>11444852.24</v>
      </c>
      <c r="G297" s="822">
        <f aca="true" t="shared" si="69" ref="G297:P297">G346+G349+G354+G374+G387+G344+G352+G325+G298+G317+G319</f>
        <v>11253398.049999999</v>
      </c>
      <c r="H297" s="822">
        <f>H346+H349+H354+H374+H387+H344+H352+H325+H298+H317+H319</f>
        <v>11253398.049999999</v>
      </c>
      <c r="I297" s="822">
        <f t="shared" si="69"/>
        <v>2360466.2399999998</v>
      </c>
      <c r="J297" s="822">
        <f>J346+J349+J354+J374+J387+J344+J352+J325+J298+J317+J319</f>
        <v>804387.7400000001</v>
      </c>
      <c r="K297" s="822">
        <f t="shared" si="69"/>
        <v>10000</v>
      </c>
      <c r="L297" s="822">
        <f>L346+L349+L354+L374+L387+L344+L352+L325+L298+L317+L319</f>
        <v>8078544.069999999</v>
      </c>
      <c r="M297" s="822">
        <f t="shared" si="69"/>
        <v>0</v>
      </c>
      <c r="N297" s="822">
        <f t="shared" si="69"/>
        <v>0</v>
      </c>
      <c r="O297" s="822">
        <f t="shared" si="69"/>
        <v>0</v>
      </c>
      <c r="P297" s="822">
        <f t="shared" si="69"/>
        <v>0</v>
      </c>
      <c r="Q297" s="822">
        <v>0</v>
      </c>
      <c r="R297" s="822">
        <f>R346+R349+R354+R374+R387+R344+R352+R325+R298+R317</f>
        <v>0</v>
      </c>
      <c r="S297" s="822">
        <f>S346+S349+S354+S374+S387+S344+S352+S325+S298+S317</f>
        <v>0</v>
      </c>
      <c r="T297" s="192"/>
      <c r="U297" s="192"/>
      <c r="V297" s="192"/>
      <c r="W297" s="192"/>
    </row>
    <row r="298" spans="1:23" ht="16.5">
      <c r="A298" s="329"/>
      <c r="B298" s="329">
        <v>85203</v>
      </c>
      <c r="C298" s="329"/>
      <c r="D298" s="935" t="s">
        <v>163</v>
      </c>
      <c r="E298" s="330">
        <f aca="true" t="shared" si="70" ref="E298:E317">G298/F298*100</f>
        <v>99.99786615448514</v>
      </c>
      <c r="F298" s="335">
        <f>SUM(F299:F316)</f>
        <v>455047</v>
      </c>
      <c r="G298" s="335">
        <f>SUM(G299:G316)</f>
        <v>455037.29</v>
      </c>
      <c r="H298" s="335">
        <f>SUM(H299:H316)</f>
        <v>455037.29</v>
      </c>
      <c r="I298" s="335">
        <f>SUM(I299:I303)</f>
        <v>287323.1</v>
      </c>
      <c r="J298" s="335">
        <f aca="true" t="shared" si="71" ref="J298:O298">SUM(J299:J316)</f>
        <v>167714.18999999997</v>
      </c>
      <c r="K298" s="335">
        <f t="shared" si="71"/>
        <v>0</v>
      </c>
      <c r="L298" s="335">
        <f t="shared" si="71"/>
        <v>0</v>
      </c>
      <c r="M298" s="335">
        <f t="shared" si="71"/>
        <v>0</v>
      </c>
      <c r="N298" s="335">
        <f t="shared" si="71"/>
        <v>0</v>
      </c>
      <c r="O298" s="335">
        <f t="shared" si="71"/>
        <v>0</v>
      </c>
      <c r="P298" s="335">
        <v>0</v>
      </c>
      <c r="Q298" s="335">
        <v>0</v>
      </c>
      <c r="R298" s="335">
        <f>SUM(R299:R316)</f>
        <v>0</v>
      </c>
      <c r="S298" s="335">
        <f>SUM(S299:S316)</f>
        <v>0</v>
      </c>
      <c r="T298" s="192"/>
      <c r="U298" s="192"/>
      <c r="V298" s="192"/>
      <c r="W298" s="192"/>
    </row>
    <row r="299" spans="1:23" ht="16.5">
      <c r="A299" s="333"/>
      <c r="B299" s="306"/>
      <c r="C299" s="306">
        <v>4010</v>
      </c>
      <c r="D299" s="635" t="s">
        <v>284</v>
      </c>
      <c r="E299" s="331">
        <f t="shared" si="70"/>
        <v>99.9997580960616</v>
      </c>
      <c r="F299" s="299">
        <v>194292</v>
      </c>
      <c r="G299" s="297">
        <f aca="true" t="shared" si="72" ref="G299:G316">H299+P299</f>
        <v>194291.53</v>
      </c>
      <c r="H299" s="298">
        <f aca="true" t="shared" si="73" ref="H299:H316">SUM(I299:O299)</f>
        <v>194291.53</v>
      </c>
      <c r="I299" s="299">
        <v>194291.53</v>
      </c>
      <c r="J299" s="299"/>
      <c r="K299" s="299"/>
      <c r="L299" s="299"/>
      <c r="M299" s="299"/>
      <c r="N299" s="299"/>
      <c r="O299" s="299"/>
      <c r="P299" s="299"/>
      <c r="Q299" s="299"/>
      <c r="R299" s="299"/>
      <c r="S299" s="299"/>
      <c r="T299" s="192"/>
      <c r="U299" s="192"/>
      <c r="V299" s="192"/>
      <c r="W299" s="192"/>
    </row>
    <row r="300" spans="1:23" ht="16.5">
      <c r="A300" s="333"/>
      <c r="B300" s="306"/>
      <c r="C300" s="306">
        <v>4040</v>
      </c>
      <c r="D300" s="635" t="s">
        <v>285</v>
      </c>
      <c r="E300" s="331">
        <f t="shared" si="70"/>
        <v>99.99941845096484</v>
      </c>
      <c r="F300" s="299">
        <f>'zał 5'!F46</f>
        <v>18915</v>
      </c>
      <c r="G300" s="297">
        <f t="shared" si="72"/>
        <v>18914.89</v>
      </c>
      <c r="H300" s="298">
        <f t="shared" si="73"/>
        <v>18914.89</v>
      </c>
      <c r="I300" s="299">
        <f>'zał 5'!I46</f>
        <v>18914.89</v>
      </c>
      <c r="J300" s="299"/>
      <c r="K300" s="299"/>
      <c r="L300" s="299"/>
      <c r="M300" s="299"/>
      <c r="N300" s="299"/>
      <c r="O300" s="299"/>
      <c r="P300" s="299"/>
      <c r="Q300" s="299"/>
      <c r="R300" s="299"/>
      <c r="S300" s="299"/>
      <c r="T300" s="192"/>
      <c r="U300" s="192"/>
      <c r="V300" s="192"/>
      <c r="W300" s="192"/>
    </row>
    <row r="301" spans="1:23" ht="16.5">
      <c r="A301" s="333"/>
      <c r="B301" s="306"/>
      <c r="C301" s="306">
        <v>4110</v>
      </c>
      <c r="D301" s="635" t="s">
        <v>286</v>
      </c>
      <c r="E301" s="331">
        <f t="shared" si="70"/>
        <v>99.99961400207474</v>
      </c>
      <c r="F301" s="299">
        <v>41451</v>
      </c>
      <c r="G301" s="297">
        <f t="shared" si="72"/>
        <v>41450.84</v>
      </c>
      <c r="H301" s="298">
        <f t="shared" si="73"/>
        <v>41450.84</v>
      </c>
      <c r="I301" s="299">
        <v>41450.84</v>
      </c>
      <c r="J301" s="299"/>
      <c r="K301" s="299"/>
      <c r="L301" s="299"/>
      <c r="M301" s="299"/>
      <c r="N301" s="299"/>
      <c r="O301" s="299"/>
      <c r="P301" s="299"/>
      <c r="Q301" s="299"/>
      <c r="R301" s="299"/>
      <c r="S301" s="299"/>
      <c r="T301" s="192"/>
      <c r="U301" s="192"/>
      <c r="V301" s="192"/>
      <c r="W301" s="192"/>
    </row>
    <row r="302" spans="1:23" ht="16.5">
      <c r="A302" s="333"/>
      <c r="B302" s="306"/>
      <c r="C302" s="306">
        <v>4120</v>
      </c>
      <c r="D302" s="635" t="s">
        <v>287</v>
      </c>
      <c r="E302" s="331">
        <f t="shared" si="70"/>
        <v>99.99944516367671</v>
      </c>
      <c r="F302" s="299">
        <v>5407</v>
      </c>
      <c r="G302" s="297">
        <f t="shared" si="72"/>
        <v>5406.97</v>
      </c>
      <c r="H302" s="298">
        <f t="shared" si="73"/>
        <v>5406.97</v>
      </c>
      <c r="I302" s="299">
        <v>5406.97</v>
      </c>
      <c r="J302" s="299"/>
      <c r="K302" s="299"/>
      <c r="L302" s="299"/>
      <c r="M302" s="299"/>
      <c r="N302" s="299"/>
      <c r="O302" s="299"/>
      <c r="P302" s="299"/>
      <c r="Q302" s="299"/>
      <c r="R302" s="299"/>
      <c r="S302" s="299"/>
      <c r="T302" s="192"/>
      <c r="U302" s="192"/>
      <c r="V302" s="192"/>
      <c r="W302" s="192"/>
    </row>
    <row r="303" spans="1:23" ht="16.5">
      <c r="A303" s="333"/>
      <c r="B303" s="306"/>
      <c r="C303" s="306">
        <v>4170</v>
      </c>
      <c r="D303" s="635" t="s">
        <v>263</v>
      </c>
      <c r="E303" s="331">
        <f t="shared" si="70"/>
        <v>99.99952309329029</v>
      </c>
      <c r="F303" s="299">
        <v>27259</v>
      </c>
      <c r="G303" s="297">
        <f t="shared" si="72"/>
        <v>27258.87</v>
      </c>
      <c r="H303" s="298">
        <f t="shared" si="73"/>
        <v>27258.87</v>
      </c>
      <c r="I303" s="299">
        <v>27258.87</v>
      </c>
      <c r="J303" s="299"/>
      <c r="K303" s="299"/>
      <c r="L303" s="299"/>
      <c r="M303" s="299"/>
      <c r="N303" s="299"/>
      <c r="O303" s="299"/>
      <c r="P303" s="299"/>
      <c r="Q303" s="299"/>
      <c r="R303" s="299"/>
      <c r="S303" s="299"/>
      <c r="T303" s="192"/>
      <c r="U303" s="192"/>
      <c r="V303" s="192"/>
      <c r="W303" s="192"/>
    </row>
    <row r="304" spans="1:23" ht="16.5">
      <c r="A304" s="333"/>
      <c r="B304" s="306"/>
      <c r="C304" s="306">
        <v>4210</v>
      </c>
      <c r="D304" s="635" t="s">
        <v>273</v>
      </c>
      <c r="E304" s="331">
        <f t="shared" si="70"/>
        <v>99.99922499669205</v>
      </c>
      <c r="F304" s="299">
        <v>52903</v>
      </c>
      <c r="G304" s="297">
        <f t="shared" si="72"/>
        <v>52902.59</v>
      </c>
      <c r="H304" s="298">
        <f t="shared" si="73"/>
        <v>52902.59</v>
      </c>
      <c r="I304" s="299">
        <f>'zał 5'!I50</f>
        <v>0</v>
      </c>
      <c r="J304" s="299">
        <v>52902.59</v>
      </c>
      <c r="K304" s="299"/>
      <c r="L304" s="299"/>
      <c r="M304" s="299"/>
      <c r="N304" s="299"/>
      <c r="O304" s="299"/>
      <c r="P304" s="299"/>
      <c r="Q304" s="299"/>
      <c r="R304" s="299"/>
      <c r="S304" s="299"/>
      <c r="T304" s="192"/>
      <c r="U304" s="192"/>
      <c r="V304" s="192"/>
      <c r="W304" s="192"/>
    </row>
    <row r="305" spans="1:23" ht="16.5">
      <c r="A305" s="333"/>
      <c r="B305" s="306"/>
      <c r="C305" s="306">
        <v>4260</v>
      </c>
      <c r="D305" s="635" t="s">
        <v>267</v>
      </c>
      <c r="E305" s="331">
        <f t="shared" si="70"/>
        <v>99.9815887463798</v>
      </c>
      <c r="F305" s="299">
        <v>4834</v>
      </c>
      <c r="G305" s="297">
        <f t="shared" si="72"/>
        <v>4833.11</v>
      </c>
      <c r="H305" s="298">
        <f t="shared" si="73"/>
        <v>4833.11</v>
      </c>
      <c r="I305" s="299"/>
      <c r="J305" s="299">
        <v>4833.11</v>
      </c>
      <c r="K305" s="299"/>
      <c r="L305" s="299"/>
      <c r="M305" s="299"/>
      <c r="N305" s="299"/>
      <c r="O305" s="299"/>
      <c r="P305" s="299"/>
      <c r="Q305" s="299"/>
      <c r="R305" s="299"/>
      <c r="S305" s="299"/>
      <c r="T305" s="192"/>
      <c r="U305" s="192"/>
      <c r="V305" s="192"/>
      <c r="W305" s="192"/>
    </row>
    <row r="306" spans="1:23" ht="16.5">
      <c r="A306" s="333"/>
      <c r="B306" s="306"/>
      <c r="C306" s="306">
        <v>4280</v>
      </c>
      <c r="D306" s="635" t="s">
        <v>355</v>
      </c>
      <c r="E306" s="331">
        <f t="shared" si="70"/>
        <v>98.0392156862745</v>
      </c>
      <c r="F306" s="299">
        <v>255</v>
      </c>
      <c r="G306" s="297">
        <f t="shared" si="72"/>
        <v>250</v>
      </c>
      <c r="H306" s="298">
        <f t="shared" si="73"/>
        <v>250</v>
      </c>
      <c r="I306" s="299"/>
      <c r="J306" s="299">
        <v>250</v>
      </c>
      <c r="K306" s="299"/>
      <c r="L306" s="299"/>
      <c r="M306" s="299"/>
      <c r="N306" s="299"/>
      <c r="O306" s="299"/>
      <c r="P306" s="299"/>
      <c r="Q306" s="299"/>
      <c r="R306" s="299"/>
      <c r="S306" s="299"/>
      <c r="T306" s="192"/>
      <c r="U306" s="192"/>
      <c r="V306" s="192"/>
      <c r="W306" s="192"/>
    </row>
    <row r="307" spans="1:23" ht="16.5">
      <c r="A307" s="333"/>
      <c r="B307" s="306"/>
      <c r="C307" s="306">
        <v>4300</v>
      </c>
      <c r="D307" s="635" t="s">
        <v>268</v>
      </c>
      <c r="E307" s="331">
        <f t="shared" si="70"/>
        <v>99.99978704326384</v>
      </c>
      <c r="F307" s="299">
        <v>89220</v>
      </c>
      <c r="G307" s="297">
        <f t="shared" si="72"/>
        <v>89219.81</v>
      </c>
      <c r="H307" s="298">
        <f t="shared" si="73"/>
        <v>89219.81</v>
      </c>
      <c r="I307" s="299"/>
      <c r="J307" s="299">
        <v>89219.81</v>
      </c>
      <c r="K307" s="299"/>
      <c r="L307" s="299"/>
      <c r="M307" s="299"/>
      <c r="N307" s="299"/>
      <c r="O307" s="299"/>
      <c r="P307" s="299"/>
      <c r="Q307" s="299"/>
      <c r="R307" s="299"/>
      <c r="S307" s="299"/>
      <c r="T307" s="192"/>
      <c r="U307" s="192"/>
      <c r="V307" s="192"/>
      <c r="W307" s="192"/>
    </row>
    <row r="308" spans="1:23" ht="16.5">
      <c r="A308" s="333"/>
      <c r="B308" s="306"/>
      <c r="C308" s="306">
        <v>4350</v>
      </c>
      <c r="D308" s="307" t="s">
        <v>297</v>
      </c>
      <c r="E308" s="331">
        <f t="shared" si="70"/>
        <v>100</v>
      </c>
      <c r="F308" s="299">
        <v>440</v>
      </c>
      <c r="G308" s="297">
        <f t="shared" si="72"/>
        <v>440</v>
      </c>
      <c r="H308" s="298">
        <f t="shared" si="73"/>
        <v>440</v>
      </c>
      <c r="I308" s="299"/>
      <c r="J308" s="299">
        <v>440</v>
      </c>
      <c r="K308" s="299"/>
      <c r="L308" s="299"/>
      <c r="M308" s="299"/>
      <c r="N308" s="299"/>
      <c r="O308" s="299"/>
      <c r="P308" s="299"/>
      <c r="Q308" s="299"/>
      <c r="R308" s="299"/>
      <c r="S308" s="299"/>
      <c r="T308" s="192"/>
      <c r="U308" s="192"/>
      <c r="V308" s="192"/>
      <c r="W308" s="192"/>
    </row>
    <row r="309" spans="1:23" ht="31.5">
      <c r="A309" s="333"/>
      <c r="B309" s="306"/>
      <c r="C309" s="306">
        <v>4360</v>
      </c>
      <c r="D309" s="307" t="s">
        <v>298</v>
      </c>
      <c r="E309" s="331">
        <f t="shared" si="70"/>
        <v>99.89514866979657</v>
      </c>
      <c r="F309" s="299">
        <v>639</v>
      </c>
      <c r="G309" s="297">
        <f t="shared" si="72"/>
        <v>638.33</v>
      </c>
      <c r="H309" s="298">
        <f t="shared" si="73"/>
        <v>638.33</v>
      </c>
      <c r="I309" s="299"/>
      <c r="J309" s="299">
        <v>638.33</v>
      </c>
      <c r="K309" s="299"/>
      <c r="L309" s="299"/>
      <c r="M309" s="299"/>
      <c r="N309" s="299"/>
      <c r="O309" s="299"/>
      <c r="P309" s="299"/>
      <c r="Q309" s="299"/>
      <c r="R309" s="299"/>
      <c r="S309" s="299"/>
      <c r="T309" s="192"/>
      <c r="U309" s="192"/>
      <c r="V309" s="192"/>
      <c r="W309" s="192"/>
    </row>
    <row r="310" spans="1:23" ht="31.5">
      <c r="A310" s="333"/>
      <c r="B310" s="306"/>
      <c r="C310" s="306">
        <v>4370</v>
      </c>
      <c r="D310" s="312" t="s">
        <v>299</v>
      </c>
      <c r="E310" s="331">
        <f t="shared" si="70"/>
        <v>99.9672131147541</v>
      </c>
      <c r="F310" s="299">
        <v>549</v>
      </c>
      <c r="G310" s="297">
        <f t="shared" si="72"/>
        <v>548.82</v>
      </c>
      <c r="H310" s="298">
        <f t="shared" si="73"/>
        <v>548.82</v>
      </c>
      <c r="I310" s="299"/>
      <c r="J310" s="299">
        <v>548.82</v>
      </c>
      <c r="K310" s="299"/>
      <c r="L310" s="299"/>
      <c r="M310" s="299"/>
      <c r="N310" s="299"/>
      <c r="O310" s="299"/>
      <c r="P310" s="299"/>
      <c r="Q310" s="299"/>
      <c r="R310" s="299"/>
      <c r="S310" s="299"/>
      <c r="T310" s="192"/>
      <c r="U310" s="192"/>
      <c r="V310" s="192"/>
      <c r="W310" s="192"/>
    </row>
    <row r="311" spans="1:23" ht="16.5">
      <c r="A311" s="333"/>
      <c r="B311" s="306"/>
      <c r="C311" s="306">
        <v>4410</v>
      </c>
      <c r="D311" s="635" t="s">
        <v>301</v>
      </c>
      <c r="E311" s="331">
        <f t="shared" si="70"/>
        <v>99.81654676258994</v>
      </c>
      <c r="F311" s="299">
        <v>278</v>
      </c>
      <c r="G311" s="297">
        <f t="shared" si="72"/>
        <v>277.49</v>
      </c>
      <c r="H311" s="298">
        <f t="shared" si="73"/>
        <v>277.49</v>
      </c>
      <c r="I311" s="299"/>
      <c r="J311" s="299">
        <v>277.49</v>
      </c>
      <c r="K311" s="299"/>
      <c r="L311" s="299"/>
      <c r="M311" s="299"/>
      <c r="N311" s="299"/>
      <c r="O311" s="299"/>
      <c r="P311" s="299"/>
      <c r="Q311" s="299"/>
      <c r="R311" s="299"/>
      <c r="S311" s="299"/>
      <c r="T311" s="192"/>
      <c r="U311" s="192"/>
      <c r="V311" s="192"/>
      <c r="W311" s="192"/>
    </row>
    <row r="312" spans="1:23" ht="16.5">
      <c r="A312" s="333"/>
      <c r="B312" s="306"/>
      <c r="C312" s="306">
        <v>4430</v>
      </c>
      <c r="D312" s="635" t="s">
        <v>278</v>
      </c>
      <c r="E312" s="331">
        <f t="shared" si="70"/>
        <v>99.95459770114942</v>
      </c>
      <c r="F312" s="299">
        <v>1740</v>
      </c>
      <c r="G312" s="297">
        <f t="shared" si="72"/>
        <v>1739.21</v>
      </c>
      <c r="H312" s="298">
        <f t="shared" si="73"/>
        <v>1739.21</v>
      </c>
      <c r="I312" s="299"/>
      <c r="J312" s="299">
        <v>1739.21</v>
      </c>
      <c r="K312" s="299"/>
      <c r="L312" s="299"/>
      <c r="M312" s="299"/>
      <c r="N312" s="299"/>
      <c r="O312" s="299"/>
      <c r="P312" s="299"/>
      <c r="Q312" s="299"/>
      <c r="R312" s="299"/>
      <c r="S312" s="299"/>
      <c r="T312" s="192"/>
      <c r="U312" s="192"/>
      <c r="V312" s="192"/>
      <c r="W312" s="192"/>
    </row>
    <row r="313" spans="1:23" ht="16.5">
      <c r="A313" s="333"/>
      <c r="B313" s="306"/>
      <c r="C313" s="306">
        <v>4440</v>
      </c>
      <c r="D313" s="635" t="s">
        <v>333</v>
      </c>
      <c r="E313" s="331">
        <f t="shared" si="70"/>
        <v>99.9977269688461</v>
      </c>
      <c r="F313" s="299">
        <v>7479</v>
      </c>
      <c r="G313" s="297">
        <f t="shared" si="72"/>
        <v>7478.83</v>
      </c>
      <c r="H313" s="298">
        <f t="shared" si="73"/>
        <v>7478.83</v>
      </c>
      <c r="I313" s="299"/>
      <c r="J313" s="299">
        <v>7478.83</v>
      </c>
      <c r="K313" s="299"/>
      <c r="L313" s="299"/>
      <c r="M313" s="299"/>
      <c r="N313" s="299"/>
      <c r="O313" s="299"/>
      <c r="P313" s="299"/>
      <c r="Q313" s="299"/>
      <c r="R313" s="299"/>
      <c r="S313" s="299"/>
      <c r="T313" s="192"/>
      <c r="U313" s="192"/>
      <c r="V313" s="192"/>
      <c r="W313" s="192"/>
    </row>
    <row r="314" spans="1:23" ht="16.5">
      <c r="A314" s="333"/>
      <c r="B314" s="306"/>
      <c r="C314" s="306">
        <v>4480</v>
      </c>
      <c r="D314" s="635" t="s">
        <v>81</v>
      </c>
      <c r="E314" s="331">
        <f t="shared" si="70"/>
        <v>100</v>
      </c>
      <c r="F314" s="299">
        <v>8203</v>
      </c>
      <c r="G314" s="297">
        <v>8203</v>
      </c>
      <c r="H314" s="298">
        <f t="shared" si="73"/>
        <v>8203</v>
      </c>
      <c r="I314" s="299"/>
      <c r="J314" s="299">
        <v>8203</v>
      </c>
      <c r="K314" s="299"/>
      <c r="L314" s="299"/>
      <c r="M314" s="299"/>
      <c r="N314" s="299"/>
      <c r="O314" s="299"/>
      <c r="P314" s="299"/>
      <c r="Q314" s="299"/>
      <c r="R314" s="299"/>
      <c r="S314" s="299"/>
      <c r="T314" s="192"/>
      <c r="U314" s="192"/>
      <c r="V314" s="192"/>
      <c r="W314" s="192"/>
    </row>
    <row r="315" spans="1:23" ht="31.5">
      <c r="A315" s="333"/>
      <c r="B315" s="306"/>
      <c r="C315" s="306">
        <v>4500</v>
      </c>
      <c r="D315" s="635" t="s">
        <v>279</v>
      </c>
      <c r="E315" s="331">
        <f t="shared" si="70"/>
        <v>100</v>
      </c>
      <c r="F315" s="299">
        <v>343</v>
      </c>
      <c r="G315" s="297">
        <v>343</v>
      </c>
      <c r="H315" s="298">
        <v>343</v>
      </c>
      <c r="I315" s="299"/>
      <c r="J315" s="299">
        <v>343</v>
      </c>
      <c r="K315" s="299"/>
      <c r="L315" s="299"/>
      <c r="M315" s="299"/>
      <c r="N315" s="299"/>
      <c r="O315" s="299"/>
      <c r="P315" s="299"/>
      <c r="Q315" s="299"/>
      <c r="R315" s="299"/>
      <c r="S315" s="299"/>
      <c r="T315" s="192"/>
      <c r="U315" s="192"/>
      <c r="V315" s="192"/>
      <c r="W315" s="192"/>
    </row>
    <row r="316" spans="1:23" ht="31.5">
      <c r="A316" s="333"/>
      <c r="B316" s="306"/>
      <c r="C316" s="306">
        <v>4700</v>
      </c>
      <c r="D316" s="635" t="s">
        <v>303</v>
      </c>
      <c r="E316" s="331">
        <f t="shared" si="70"/>
        <v>100</v>
      </c>
      <c r="F316" s="299">
        <v>840</v>
      </c>
      <c r="G316" s="297">
        <f t="shared" si="72"/>
        <v>840</v>
      </c>
      <c r="H316" s="298">
        <f t="shared" si="73"/>
        <v>840</v>
      </c>
      <c r="I316" s="299"/>
      <c r="J316" s="299">
        <v>840</v>
      </c>
      <c r="K316" s="299"/>
      <c r="L316" s="299"/>
      <c r="M316" s="299"/>
      <c r="N316" s="299"/>
      <c r="O316" s="299"/>
      <c r="P316" s="299"/>
      <c r="Q316" s="299"/>
      <c r="R316" s="299"/>
      <c r="S316" s="299"/>
      <c r="T316" s="192"/>
      <c r="U316" s="192"/>
      <c r="V316" s="192"/>
      <c r="W316" s="192"/>
    </row>
    <row r="317" spans="1:23" ht="16.5">
      <c r="A317" s="333"/>
      <c r="B317" s="329">
        <v>85204</v>
      </c>
      <c r="C317" s="329"/>
      <c r="D317" s="935" t="s">
        <v>166</v>
      </c>
      <c r="E317" s="330">
        <f t="shared" si="70"/>
        <v>67.5188018018018</v>
      </c>
      <c r="F317" s="335">
        <f aca="true" t="shared" si="74" ref="F317:S317">F318</f>
        <v>111000</v>
      </c>
      <c r="G317" s="335">
        <f t="shared" si="74"/>
        <v>74945.87</v>
      </c>
      <c r="H317" s="335">
        <f t="shared" si="74"/>
        <v>74945.87</v>
      </c>
      <c r="I317" s="335">
        <f t="shared" si="74"/>
        <v>0</v>
      </c>
      <c r="J317" s="335">
        <f t="shared" si="74"/>
        <v>0</v>
      </c>
      <c r="K317" s="335">
        <f t="shared" si="74"/>
        <v>0</v>
      </c>
      <c r="L317" s="335">
        <f t="shared" si="74"/>
        <v>74945.87</v>
      </c>
      <c r="M317" s="335">
        <f t="shared" si="74"/>
        <v>0</v>
      </c>
      <c r="N317" s="335">
        <f t="shared" si="74"/>
        <v>0</v>
      </c>
      <c r="O317" s="335">
        <f t="shared" si="74"/>
        <v>0</v>
      </c>
      <c r="P317" s="335">
        <f t="shared" si="74"/>
        <v>0</v>
      </c>
      <c r="Q317" s="335">
        <f t="shared" si="74"/>
        <v>0</v>
      </c>
      <c r="R317" s="335">
        <f t="shared" si="74"/>
        <v>0</v>
      </c>
      <c r="S317" s="335">
        <f t="shared" si="74"/>
        <v>0</v>
      </c>
      <c r="T317" s="192"/>
      <c r="U317" s="192"/>
      <c r="V317" s="192"/>
      <c r="W317" s="192"/>
    </row>
    <row r="318" spans="1:23" ht="16.5">
      <c r="A318" s="333"/>
      <c r="B318" s="306"/>
      <c r="C318" s="306">
        <v>3110</v>
      </c>
      <c r="D318" s="635" t="s">
        <v>356</v>
      </c>
      <c r="E318" s="331">
        <f>(G318/F318)*100</f>
        <v>67.5188018018018</v>
      </c>
      <c r="F318" s="299">
        <v>111000</v>
      </c>
      <c r="G318" s="297">
        <v>74945.87</v>
      </c>
      <c r="H318" s="298">
        <v>74945.87</v>
      </c>
      <c r="I318" s="299"/>
      <c r="J318" s="299"/>
      <c r="K318" s="299"/>
      <c r="L318" s="299">
        <v>74945.87</v>
      </c>
      <c r="M318" s="299"/>
      <c r="N318" s="299"/>
      <c r="O318" s="299"/>
      <c r="P318" s="299"/>
      <c r="Q318" s="299"/>
      <c r="R318" s="299"/>
      <c r="S318" s="299"/>
      <c r="T318" s="192"/>
      <c r="U318" s="192"/>
      <c r="V318" s="192"/>
      <c r="W318" s="192"/>
    </row>
    <row r="319" spans="1:23" ht="16.5">
      <c r="A319" s="333"/>
      <c r="B319" s="329">
        <v>85206</v>
      </c>
      <c r="C319" s="329"/>
      <c r="D319" s="935" t="s">
        <v>168</v>
      </c>
      <c r="E319" s="331">
        <f>(G319/F319)*100</f>
        <v>100</v>
      </c>
      <c r="F319" s="335">
        <f>SUM(F320:F324)</f>
        <v>47559</v>
      </c>
      <c r="G319" s="335">
        <f>SUM(G320:G324)</f>
        <v>47559</v>
      </c>
      <c r="H319" s="335">
        <f>SUM(H320:H324)</f>
        <v>47559</v>
      </c>
      <c r="I319" s="335">
        <f>SUM(I320:I322)</f>
        <v>40559</v>
      </c>
      <c r="J319" s="335">
        <f>SUM(J322:J324)</f>
        <v>7000</v>
      </c>
      <c r="K319" s="335">
        <f aca="true" t="shared" si="75" ref="K319:S319">SUM(K320:K322)</f>
        <v>0</v>
      </c>
      <c r="L319" s="335">
        <f t="shared" si="75"/>
        <v>0</v>
      </c>
      <c r="M319" s="335">
        <f t="shared" si="75"/>
        <v>0</v>
      </c>
      <c r="N319" s="335">
        <f t="shared" si="75"/>
        <v>0</v>
      </c>
      <c r="O319" s="335">
        <f t="shared" si="75"/>
        <v>0</v>
      </c>
      <c r="P319" s="335">
        <f t="shared" si="75"/>
        <v>0</v>
      </c>
      <c r="Q319" s="335">
        <f t="shared" si="75"/>
        <v>0</v>
      </c>
      <c r="R319" s="335">
        <f t="shared" si="75"/>
        <v>0</v>
      </c>
      <c r="S319" s="335">
        <f t="shared" si="75"/>
        <v>0</v>
      </c>
      <c r="T319" s="192"/>
      <c r="U319" s="192"/>
      <c r="V319" s="192"/>
      <c r="W319" s="192"/>
    </row>
    <row r="320" spans="1:23" ht="16.5">
      <c r="A320" s="333"/>
      <c r="B320" s="329"/>
      <c r="C320" s="306">
        <v>4010</v>
      </c>
      <c r="D320" s="635" t="s">
        <v>284</v>
      </c>
      <c r="E320" s="331">
        <f>(G320/F320)*100</f>
        <v>100</v>
      </c>
      <c r="F320" s="299">
        <v>33825</v>
      </c>
      <c r="G320" s="297">
        <f>H320+P320</f>
        <v>33825</v>
      </c>
      <c r="H320" s="298">
        <f>SUM(I320:O320)</f>
        <v>33825</v>
      </c>
      <c r="I320" s="299">
        <v>33825</v>
      </c>
      <c r="J320" s="299"/>
      <c r="K320" s="299"/>
      <c r="L320" s="299"/>
      <c r="M320" s="299"/>
      <c r="N320" s="299"/>
      <c r="O320" s="299"/>
      <c r="P320" s="299"/>
      <c r="Q320" s="299"/>
      <c r="R320" s="299"/>
      <c r="S320" s="299"/>
      <c r="T320" s="192"/>
      <c r="U320" s="192"/>
      <c r="V320" s="192"/>
      <c r="W320" s="192"/>
    </row>
    <row r="321" spans="1:23" ht="16.5">
      <c r="A321" s="333"/>
      <c r="B321" s="329"/>
      <c r="C321" s="306">
        <v>4110</v>
      </c>
      <c r="D321" s="635" t="s">
        <v>286</v>
      </c>
      <c r="E321" s="331">
        <f>(G321/F321)*100</f>
        <v>100</v>
      </c>
      <c r="F321" s="299">
        <v>5906</v>
      </c>
      <c r="G321" s="297">
        <f>H321+P321</f>
        <v>5906</v>
      </c>
      <c r="H321" s="298">
        <f>SUM(I321:O321)</f>
        <v>5906</v>
      </c>
      <c r="I321" s="299">
        <v>5906</v>
      </c>
      <c r="J321" s="299"/>
      <c r="K321" s="299"/>
      <c r="L321" s="299"/>
      <c r="M321" s="299"/>
      <c r="N321" s="299"/>
      <c r="O321" s="299"/>
      <c r="P321" s="299"/>
      <c r="Q321" s="299"/>
      <c r="R321" s="299"/>
      <c r="S321" s="299"/>
      <c r="T321" s="192"/>
      <c r="U321" s="192"/>
      <c r="V321" s="192"/>
      <c r="W321" s="192"/>
    </row>
    <row r="322" spans="1:23" ht="16.5">
      <c r="A322" s="333"/>
      <c r="B322" s="329"/>
      <c r="C322" s="306">
        <v>4120</v>
      </c>
      <c r="D322" s="635" t="s">
        <v>287</v>
      </c>
      <c r="E322" s="331">
        <f>(G322/F322)*100</f>
        <v>100</v>
      </c>
      <c r="F322" s="299">
        <v>828</v>
      </c>
      <c r="G322" s="297">
        <f>H322+P322</f>
        <v>828</v>
      </c>
      <c r="H322" s="298">
        <f>SUM(I322:O322)</f>
        <v>828</v>
      </c>
      <c r="I322" s="299">
        <v>828</v>
      </c>
      <c r="J322" s="299"/>
      <c r="K322" s="299"/>
      <c r="L322" s="299"/>
      <c r="M322" s="299"/>
      <c r="N322" s="299"/>
      <c r="O322" s="299"/>
      <c r="P322" s="299"/>
      <c r="Q322" s="299"/>
      <c r="R322" s="299"/>
      <c r="S322" s="299"/>
      <c r="T322" s="192"/>
      <c r="U322" s="192"/>
      <c r="V322" s="192"/>
      <c r="W322" s="192"/>
    </row>
    <row r="323" spans="1:23" ht="16.5">
      <c r="A323" s="333"/>
      <c r="B323" s="329"/>
      <c r="C323" s="306">
        <v>4410</v>
      </c>
      <c r="D323" s="635" t="s">
        <v>685</v>
      </c>
      <c r="E323" s="331">
        <v>100</v>
      </c>
      <c r="F323" s="299">
        <v>5447</v>
      </c>
      <c r="G323" s="297">
        <v>5447</v>
      </c>
      <c r="H323" s="298">
        <v>5447</v>
      </c>
      <c r="I323" s="299"/>
      <c r="J323" s="299">
        <v>5447</v>
      </c>
      <c r="K323" s="299"/>
      <c r="L323" s="299"/>
      <c r="M323" s="299"/>
      <c r="N323" s="299"/>
      <c r="O323" s="299"/>
      <c r="P323" s="299"/>
      <c r="Q323" s="299"/>
      <c r="R323" s="299"/>
      <c r="S323" s="299"/>
      <c r="T323" s="192"/>
      <c r="U323" s="192"/>
      <c r="V323" s="192"/>
      <c r="W323" s="192"/>
    </row>
    <row r="324" spans="1:23" ht="16.5">
      <c r="A324" s="333"/>
      <c r="B324" s="329"/>
      <c r="C324" s="306">
        <v>4440</v>
      </c>
      <c r="D324" s="635" t="s">
        <v>333</v>
      </c>
      <c r="E324" s="331">
        <v>100</v>
      </c>
      <c r="F324" s="299">
        <v>1553</v>
      </c>
      <c r="G324" s="297">
        <v>1553</v>
      </c>
      <c r="H324" s="298">
        <v>1553</v>
      </c>
      <c r="I324" s="299"/>
      <c r="J324" s="299">
        <v>1553</v>
      </c>
      <c r="K324" s="299"/>
      <c r="L324" s="299"/>
      <c r="M324" s="299"/>
      <c r="N324" s="299"/>
      <c r="O324" s="299"/>
      <c r="P324" s="299"/>
      <c r="Q324" s="299"/>
      <c r="R324" s="299"/>
      <c r="S324" s="299"/>
      <c r="T324" s="192"/>
      <c r="U324" s="192"/>
      <c r="V324" s="192"/>
      <c r="W324" s="192"/>
    </row>
    <row r="325" spans="1:23" ht="47.25" customHeight="1">
      <c r="A325" s="341"/>
      <c r="B325" s="329">
        <v>85212</v>
      </c>
      <c r="C325" s="329"/>
      <c r="D325" s="935" t="s">
        <v>169</v>
      </c>
      <c r="E325" s="330">
        <f aca="true" t="shared" si="76" ref="E325:E343">G325/F325*100</f>
        <v>99.0799879852126</v>
      </c>
      <c r="F325" s="335">
        <f aca="true" t="shared" si="77" ref="F325:O325">SUM(F326:F343)</f>
        <v>5410000</v>
      </c>
      <c r="G325" s="335">
        <f t="shared" si="77"/>
        <v>5360227.3500000015</v>
      </c>
      <c r="H325" s="335">
        <f t="shared" si="77"/>
        <v>5360227.3500000015</v>
      </c>
      <c r="I325" s="335">
        <f t="shared" si="77"/>
        <v>391726.88</v>
      </c>
      <c r="J325" s="335">
        <f>SUM(J326:J343)</f>
        <v>58508.04000000001</v>
      </c>
      <c r="K325" s="335">
        <f t="shared" si="77"/>
        <v>0</v>
      </c>
      <c r="L325" s="335">
        <f t="shared" si="77"/>
        <v>4909992.43</v>
      </c>
      <c r="M325" s="335">
        <f t="shared" si="77"/>
        <v>0</v>
      </c>
      <c r="N325" s="335">
        <f t="shared" si="77"/>
        <v>0</v>
      </c>
      <c r="O325" s="335">
        <f t="shared" si="77"/>
        <v>0</v>
      </c>
      <c r="P325" s="335">
        <f>SUM(P328:P331)</f>
        <v>0</v>
      </c>
      <c r="Q325" s="335">
        <f>SUM(Q328:Q331)</f>
        <v>0</v>
      </c>
      <c r="R325" s="335">
        <f>SUM(R328:R331)</f>
        <v>0</v>
      </c>
      <c r="S325" s="335">
        <f>SUM(S328:S331)</f>
        <v>0</v>
      </c>
      <c r="T325" s="192"/>
      <c r="U325" s="192"/>
      <c r="V325" s="192"/>
      <c r="W325" s="192"/>
    </row>
    <row r="326" spans="1:23" ht="16.5">
      <c r="A326" s="341"/>
      <c r="B326" s="329"/>
      <c r="C326" s="306">
        <v>3020</v>
      </c>
      <c r="D326" s="307" t="s">
        <v>357</v>
      </c>
      <c r="E326" s="331">
        <f t="shared" si="76"/>
        <v>37.5</v>
      </c>
      <c r="F326" s="299">
        <v>800</v>
      </c>
      <c r="G326" s="297">
        <v>300</v>
      </c>
      <c r="H326" s="298">
        <v>300</v>
      </c>
      <c r="I326" s="299">
        <v>0</v>
      </c>
      <c r="J326" s="335"/>
      <c r="K326" s="335"/>
      <c r="L326" s="299">
        <v>300</v>
      </c>
      <c r="M326" s="335"/>
      <c r="N326" s="335"/>
      <c r="O326" s="335"/>
      <c r="P326" s="335"/>
      <c r="Q326" s="335"/>
      <c r="R326" s="335"/>
      <c r="S326" s="335"/>
      <c r="T326" s="192"/>
      <c r="U326" s="192"/>
      <c r="V326" s="192"/>
      <c r="W326" s="192"/>
    </row>
    <row r="327" spans="1:23" ht="16.5">
      <c r="A327" s="341"/>
      <c r="B327" s="329"/>
      <c r="C327" s="306">
        <v>3110</v>
      </c>
      <c r="D327" s="307" t="s">
        <v>356</v>
      </c>
      <c r="E327" s="331">
        <f t="shared" si="76"/>
        <v>99.68574546665394</v>
      </c>
      <c r="F327" s="299">
        <v>4925170</v>
      </c>
      <c r="G327" s="297">
        <v>4909692.43</v>
      </c>
      <c r="H327" s="298">
        <v>4909692.43</v>
      </c>
      <c r="I327" s="299"/>
      <c r="J327" s="335"/>
      <c r="K327" s="335"/>
      <c r="L327" s="299">
        <v>4909692.43</v>
      </c>
      <c r="M327" s="335"/>
      <c r="N327" s="335"/>
      <c r="O327" s="335"/>
      <c r="P327" s="335"/>
      <c r="Q327" s="335"/>
      <c r="R327" s="335"/>
      <c r="S327" s="335"/>
      <c r="T327" s="192"/>
      <c r="U327" s="192"/>
      <c r="V327" s="192"/>
      <c r="W327" s="192"/>
    </row>
    <row r="328" spans="1:23" ht="16.5">
      <c r="A328" s="333"/>
      <c r="B328" s="306"/>
      <c r="C328" s="306">
        <v>4010</v>
      </c>
      <c r="D328" s="635" t="s">
        <v>284</v>
      </c>
      <c r="E328" s="331">
        <f t="shared" si="76"/>
        <v>87.19519553072625</v>
      </c>
      <c r="F328" s="299">
        <v>161100</v>
      </c>
      <c r="G328" s="297">
        <f aca="true" t="shared" si="78" ref="G328:G343">H328+P328</f>
        <v>140471.46</v>
      </c>
      <c r="H328" s="298">
        <f aca="true" t="shared" si="79" ref="H328:H343">SUM(I328:O328)</f>
        <v>140471.46</v>
      </c>
      <c r="I328" s="299">
        <v>140471.46</v>
      </c>
      <c r="J328" s="299"/>
      <c r="K328" s="299"/>
      <c r="L328" s="299"/>
      <c r="M328" s="299"/>
      <c r="N328" s="299"/>
      <c r="O328" s="299"/>
      <c r="P328" s="299"/>
      <c r="Q328" s="299"/>
      <c r="R328" s="299"/>
      <c r="S328" s="299"/>
      <c r="T328" s="192"/>
      <c r="U328" s="192"/>
      <c r="V328" s="192"/>
      <c r="W328" s="192"/>
    </row>
    <row r="329" spans="1:23" ht="16.5">
      <c r="A329" s="333"/>
      <c r="B329" s="306"/>
      <c r="C329" s="306">
        <v>4040</v>
      </c>
      <c r="D329" s="635" t="s">
        <v>285</v>
      </c>
      <c r="E329" s="331">
        <f t="shared" si="76"/>
        <v>85.13073770491803</v>
      </c>
      <c r="F329" s="299">
        <v>12200</v>
      </c>
      <c r="G329" s="297">
        <f t="shared" si="78"/>
        <v>10385.95</v>
      </c>
      <c r="H329" s="298">
        <f t="shared" si="79"/>
        <v>10385.95</v>
      </c>
      <c r="I329" s="299">
        <v>10385.95</v>
      </c>
      <c r="J329" s="299"/>
      <c r="K329" s="299"/>
      <c r="L329" s="299"/>
      <c r="M329" s="299"/>
      <c r="N329" s="299"/>
      <c r="O329" s="299"/>
      <c r="P329" s="299"/>
      <c r="Q329" s="299"/>
      <c r="R329" s="299"/>
      <c r="S329" s="299"/>
      <c r="T329" s="192"/>
      <c r="U329" s="192"/>
      <c r="V329" s="192"/>
      <c r="W329" s="192"/>
    </row>
    <row r="330" spans="1:23" ht="16.5">
      <c r="A330" s="333"/>
      <c r="B330" s="306"/>
      <c r="C330" s="306">
        <v>4110</v>
      </c>
      <c r="D330" s="635" t="s">
        <v>286</v>
      </c>
      <c r="E330" s="331">
        <f t="shared" si="76"/>
        <v>99.79448551397707</v>
      </c>
      <c r="F330" s="299">
        <v>235779</v>
      </c>
      <c r="G330" s="297">
        <f t="shared" si="78"/>
        <v>235294.44</v>
      </c>
      <c r="H330" s="298">
        <f t="shared" si="79"/>
        <v>235294.44</v>
      </c>
      <c r="I330" s="299">
        <v>235294.44</v>
      </c>
      <c r="J330" s="299"/>
      <c r="K330" s="299"/>
      <c r="L330" s="299"/>
      <c r="M330" s="299"/>
      <c r="N330" s="299"/>
      <c r="O330" s="299"/>
      <c r="P330" s="299"/>
      <c r="Q330" s="299"/>
      <c r="R330" s="299"/>
      <c r="S330" s="299"/>
      <c r="T330" s="192"/>
      <c r="U330" s="192"/>
      <c r="V330" s="192"/>
      <c r="W330" s="192"/>
    </row>
    <row r="331" spans="1:23" ht="16.5">
      <c r="A331" s="333"/>
      <c r="B331" s="306"/>
      <c r="C331" s="306">
        <v>4120</v>
      </c>
      <c r="D331" s="635" t="s">
        <v>287</v>
      </c>
      <c r="E331" s="331">
        <f t="shared" si="76"/>
        <v>99.94912190082646</v>
      </c>
      <c r="F331" s="299">
        <v>3872</v>
      </c>
      <c r="G331" s="297">
        <f t="shared" si="78"/>
        <v>3870.03</v>
      </c>
      <c r="H331" s="298">
        <f t="shared" si="79"/>
        <v>3870.03</v>
      </c>
      <c r="I331" s="299">
        <v>3870.03</v>
      </c>
      <c r="J331" s="299"/>
      <c r="K331" s="299"/>
      <c r="L331" s="299"/>
      <c r="M331" s="299"/>
      <c r="N331" s="299"/>
      <c r="O331" s="299"/>
      <c r="P331" s="299"/>
      <c r="Q331" s="299"/>
      <c r="R331" s="299"/>
      <c r="S331" s="299"/>
      <c r="T331" s="192"/>
      <c r="U331" s="192"/>
      <c r="V331" s="192"/>
      <c r="W331" s="192"/>
    </row>
    <row r="332" spans="1:23" ht="16.5">
      <c r="A332" s="333"/>
      <c r="B332" s="306"/>
      <c r="C332" s="306">
        <v>4170</v>
      </c>
      <c r="D332" s="635" t="s">
        <v>263</v>
      </c>
      <c r="E332" s="331">
        <f t="shared" si="76"/>
        <v>42.625</v>
      </c>
      <c r="F332" s="299">
        <v>4000</v>
      </c>
      <c r="G332" s="297">
        <v>1705</v>
      </c>
      <c r="H332" s="298">
        <v>1705</v>
      </c>
      <c r="I332" s="299">
        <v>1705</v>
      </c>
      <c r="J332" s="299"/>
      <c r="K332" s="299"/>
      <c r="L332" s="299"/>
      <c r="M332" s="299"/>
      <c r="N332" s="299"/>
      <c r="O332" s="299"/>
      <c r="P332" s="299"/>
      <c r="Q332" s="299"/>
      <c r="R332" s="299"/>
      <c r="S332" s="299"/>
      <c r="T332" s="192"/>
      <c r="U332" s="192"/>
      <c r="V332" s="192"/>
      <c r="W332" s="192"/>
    </row>
    <row r="333" spans="1:23" ht="16.5">
      <c r="A333" s="333"/>
      <c r="B333" s="306"/>
      <c r="C333" s="306">
        <v>4210</v>
      </c>
      <c r="D333" s="635" t="s">
        <v>270</v>
      </c>
      <c r="E333" s="331">
        <f t="shared" si="76"/>
        <v>83.46147903644919</v>
      </c>
      <c r="F333" s="299">
        <v>14239</v>
      </c>
      <c r="G333" s="297">
        <f t="shared" si="78"/>
        <v>11884.08</v>
      </c>
      <c r="H333" s="298">
        <f t="shared" si="79"/>
        <v>11884.08</v>
      </c>
      <c r="I333" s="299"/>
      <c r="J333" s="299">
        <v>11884.08</v>
      </c>
      <c r="K333" s="299"/>
      <c r="L333" s="299"/>
      <c r="M333" s="299"/>
      <c r="N333" s="299"/>
      <c r="O333" s="299"/>
      <c r="P333" s="299"/>
      <c r="Q333" s="299"/>
      <c r="R333" s="299"/>
      <c r="S333" s="299"/>
      <c r="T333" s="192"/>
      <c r="U333" s="192"/>
      <c r="V333" s="192"/>
      <c r="W333" s="192"/>
    </row>
    <row r="334" spans="1:23" ht="16.5">
      <c r="A334" s="333"/>
      <c r="B334" s="306"/>
      <c r="C334" s="306">
        <v>4260</v>
      </c>
      <c r="D334" s="635" t="s">
        <v>267</v>
      </c>
      <c r="E334" s="331">
        <f t="shared" si="76"/>
        <v>99.65587044534414</v>
      </c>
      <c r="F334" s="299">
        <v>247</v>
      </c>
      <c r="G334" s="297">
        <v>246.15</v>
      </c>
      <c r="H334" s="298">
        <v>246.15</v>
      </c>
      <c r="I334" s="299"/>
      <c r="J334" s="299">
        <v>246.15</v>
      </c>
      <c r="K334" s="299"/>
      <c r="L334" s="299"/>
      <c r="M334" s="299"/>
      <c r="N334" s="299"/>
      <c r="O334" s="299"/>
      <c r="P334" s="299"/>
      <c r="Q334" s="299"/>
      <c r="R334" s="299"/>
      <c r="S334" s="299"/>
      <c r="T334" s="192"/>
      <c r="U334" s="192"/>
      <c r="V334" s="192"/>
      <c r="W334" s="192"/>
    </row>
    <row r="335" spans="1:23" ht="16.5">
      <c r="A335" s="333"/>
      <c r="B335" s="306"/>
      <c r="C335" s="306">
        <v>4280</v>
      </c>
      <c r="D335" s="635" t="s">
        <v>340</v>
      </c>
      <c r="E335" s="331">
        <f t="shared" si="76"/>
        <v>25</v>
      </c>
      <c r="F335" s="299">
        <v>200</v>
      </c>
      <c r="G335" s="297">
        <f t="shared" si="78"/>
        <v>50</v>
      </c>
      <c r="H335" s="298">
        <f t="shared" si="79"/>
        <v>50</v>
      </c>
      <c r="I335" s="299"/>
      <c r="J335" s="299">
        <v>50</v>
      </c>
      <c r="K335" s="299"/>
      <c r="L335" s="299"/>
      <c r="M335" s="299"/>
      <c r="N335" s="299"/>
      <c r="O335" s="299"/>
      <c r="P335" s="299"/>
      <c r="Q335" s="299"/>
      <c r="R335" s="299"/>
      <c r="S335" s="299"/>
      <c r="T335" s="192"/>
      <c r="U335" s="192"/>
      <c r="V335" s="192"/>
      <c r="W335" s="192"/>
    </row>
    <row r="336" spans="1:23" ht="16.5">
      <c r="A336" s="333"/>
      <c r="B336" s="306"/>
      <c r="C336" s="306">
        <v>4300</v>
      </c>
      <c r="D336" s="635" t="s">
        <v>264</v>
      </c>
      <c r="E336" s="331">
        <f t="shared" si="76"/>
        <v>90.56838351822503</v>
      </c>
      <c r="F336" s="299">
        <v>25240</v>
      </c>
      <c r="G336" s="297">
        <f t="shared" si="78"/>
        <v>22859.46</v>
      </c>
      <c r="H336" s="298">
        <f t="shared" si="79"/>
        <v>22859.46</v>
      </c>
      <c r="I336" s="299"/>
      <c r="J336" s="299">
        <v>22859.46</v>
      </c>
      <c r="K336" s="299"/>
      <c r="L336" s="299"/>
      <c r="M336" s="299"/>
      <c r="N336" s="299"/>
      <c r="O336" s="299"/>
      <c r="P336" s="299"/>
      <c r="Q336" s="299"/>
      <c r="R336" s="299"/>
      <c r="S336" s="299"/>
      <c r="T336" s="192"/>
      <c r="U336" s="192"/>
      <c r="V336" s="192"/>
      <c r="W336" s="192"/>
    </row>
    <row r="337" spans="1:23" ht="31.5">
      <c r="A337" s="333"/>
      <c r="B337" s="306"/>
      <c r="C337" s="306">
        <v>4370</v>
      </c>
      <c r="D337" s="312" t="s">
        <v>299</v>
      </c>
      <c r="E337" s="331">
        <f t="shared" si="76"/>
        <v>83.96548463356973</v>
      </c>
      <c r="F337" s="299">
        <v>2115</v>
      </c>
      <c r="G337" s="297">
        <f t="shared" si="78"/>
        <v>1775.87</v>
      </c>
      <c r="H337" s="298">
        <f t="shared" si="79"/>
        <v>1775.87</v>
      </c>
      <c r="I337" s="299"/>
      <c r="J337" s="299">
        <v>1775.87</v>
      </c>
      <c r="K337" s="299"/>
      <c r="L337" s="299"/>
      <c r="M337" s="299"/>
      <c r="N337" s="299"/>
      <c r="O337" s="299"/>
      <c r="P337" s="299"/>
      <c r="Q337" s="299"/>
      <c r="R337" s="299"/>
      <c r="S337" s="299"/>
      <c r="T337" s="192"/>
      <c r="U337" s="192"/>
      <c r="V337" s="192"/>
      <c r="W337" s="192"/>
    </row>
    <row r="338" spans="1:23" ht="16.5">
      <c r="A338" s="333"/>
      <c r="B338" s="306"/>
      <c r="C338" s="306">
        <v>4410</v>
      </c>
      <c r="D338" s="617" t="s">
        <v>342</v>
      </c>
      <c r="E338" s="331">
        <f t="shared" si="76"/>
        <v>75.23269689737471</v>
      </c>
      <c r="F338" s="299">
        <v>838</v>
      </c>
      <c r="G338" s="297">
        <f t="shared" si="78"/>
        <v>630.45</v>
      </c>
      <c r="H338" s="298">
        <f t="shared" si="79"/>
        <v>630.45</v>
      </c>
      <c r="I338" s="299"/>
      <c r="J338" s="299">
        <v>630.45</v>
      </c>
      <c r="K338" s="299"/>
      <c r="L338" s="299"/>
      <c r="M338" s="299"/>
      <c r="N338" s="299"/>
      <c r="O338" s="299"/>
      <c r="P338" s="299"/>
      <c r="Q338" s="299"/>
      <c r="R338" s="299"/>
      <c r="S338" s="299"/>
      <c r="T338" s="192"/>
      <c r="U338" s="192"/>
      <c r="V338" s="192"/>
      <c r="W338" s="192"/>
    </row>
    <row r="339" spans="1:23" ht="16.5">
      <c r="A339" s="333"/>
      <c r="B339" s="306"/>
      <c r="C339" s="306">
        <v>4430</v>
      </c>
      <c r="D339" s="617" t="s">
        <v>265</v>
      </c>
      <c r="E339" s="331">
        <f t="shared" si="76"/>
        <v>0</v>
      </c>
      <c r="F339" s="299">
        <v>605</v>
      </c>
      <c r="G339" s="297">
        <f t="shared" si="78"/>
        <v>0</v>
      </c>
      <c r="H339" s="298">
        <f t="shared" si="79"/>
        <v>0</v>
      </c>
      <c r="I339" s="299"/>
      <c r="J339" s="299">
        <v>0</v>
      </c>
      <c r="K339" s="299"/>
      <c r="L339" s="299"/>
      <c r="M339" s="299"/>
      <c r="N339" s="299"/>
      <c r="O339" s="299"/>
      <c r="P339" s="299"/>
      <c r="Q339" s="299"/>
      <c r="R339" s="299"/>
      <c r="S339" s="299"/>
      <c r="T339" s="192"/>
      <c r="U339" s="192"/>
      <c r="V339" s="192"/>
      <c r="W339" s="192"/>
    </row>
    <row r="340" spans="1:23" ht="16.5">
      <c r="A340" s="333"/>
      <c r="B340" s="306"/>
      <c r="C340" s="306">
        <v>4440</v>
      </c>
      <c r="D340" s="307" t="s">
        <v>288</v>
      </c>
      <c r="E340" s="331">
        <f t="shared" si="76"/>
        <v>99.99360146252285</v>
      </c>
      <c r="F340" s="299">
        <v>5470</v>
      </c>
      <c r="G340" s="297">
        <f t="shared" si="78"/>
        <v>5469.65</v>
      </c>
      <c r="H340" s="298">
        <f t="shared" si="79"/>
        <v>5469.65</v>
      </c>
      <c r="I340" s="299"/>
      <c r="J340" s="299">
        <v>5469.65</v>
      </c>
      <c r="K340" s="299"/>
      <c r="L340" s="299"/>
      <c r="M340" s="299"/>
      <c r="N340" s="299"/>
      <c r="O340" s="299"/>
      <c r="P340" s="299"/>
      <c r="Q340" s="299"/>
      <c r="R340" s="299"/>
      <c r="S340" s="299"/>
      <c r="T340" s="192"/>
      <c r="U340" s="192"/>
      <c r="V340" s="192"/>
      <c r="W340" s="192"/>
    </row>
    <row r="341" spans="1:23" ht="16.5">
      <c r="A341" s="333"/>
      <c r="B341" s="306"/>
      <c r="C341" s="306">
        <v>4580</v>
      </c>
      <c r="D341" s="307" t="s">
        <v>50</v>
      </c>
      <c r="E341" s="331">
        <f t="shared" si="76"/>
        <v>94.15812191684284</v>
      </c>
      <c r="F341" s="299">
        <v>11352</v>
      </c>
      <c r="G341" s="297">
        <f t="shared" si="78"/>
        <v>10688.83</v>
      </c>
      <c r="H341" s="298">
        <f t="shared" si="79"/>
        <v>10688.83</v>
      </c>
      <c r="I341" s="299"/>
      <c r="J341" s="299">
        <v>10688.83</v>
      </c>
      <c r="K341" s="299"/>
      <c r="L341" s="299"/>
      <c r="M341" s="299"/>
      <c r="N341" s="299"/>
      <c r="O341" s="299"/>
      <c r="P341" s="299"/>
      <c r="Q341" s="299"/>
      <c r="R341" s="299"/>
      <c r="S341" s="299"/>
      <c r="T341" s="192"/>
      <c r="U341" s="192"/>
      <c r="V341" s="192"/>
      <c r="W341" s="192"/>
    </row>
    <row r="342" spans="1:23" ht="16.5">
      <c r="A342" s="333"/>
      <c r="B342" s="306"/>
      <c r="C342" s="306">
        <v>4610</v>
      </c>
      <c r="D342" s="307" t="s">
        <v>275</v>
      </c>
      <c r="E342" s="331">
        <f t="shared" si="76"/>
        <v>99.98422712933754</v>
      </c>
      <c r="F342" s="299">
        <v>2853</v>
      </c>
      <c r="G342" s="297">
        <f t="shared" si="78"/>
        <v>2852.55</v>
      </c>
      <c r="H342" s="298">
        <f t="shared" si="79"/>
        <v>2852.55</v>
      </c>
      <c r="I342" s="299"/>
      <c r="J342" s="299">
        <v>2852.55</v>
      </c>
      <c r="K342" s="299"/>
      <c r="L342" s="299"/>
      <c r="M342" s="299"/>
      <c r="N342" s="299"/>
      <c r="O342" s="299"/>
      <c r="P342" s="299"/>
      <c r="Q342" s="299"/>
      <c r="R342" s="299"/>
      <c r="S342" s="299"/>
      <c r="T342" s="192"/>
      <c r="U342" s="192"/>
      <c r="V342" s="192"/>
      <c r="W342" s="192"/>
    </row>
    <row r="343" spans="1:23" ht="31.5">
      <c r="A343" s="333"/>
      <c r="B343" s="306"/>
      <c r="C343" s="306">
        <v>4700</v>
      </c>
      <c r="D343" s="955" t="s">
        <v>354</v>
      </c>
      <c r="E343" s="331">
        <f t="shared" si="76"/>
        <v>52.32142857142858</v>
      </c>
      <c r="F343" s="299">
        <v>3920</v>
      </c>
      <c r="G343" s="297">
        <f t="shared" si="78"/>
        <v>2051</v>
      </c>
      <c r="H343" s="298">
        <f t="shared" si="79"/>
        <v>2051</v>
      </c>
      <c r="I343" s="299"/>
      <c r="J343" s="299">
        <v>2051</v>
      </c>
      <c r="K343" s="299"/>
      <c r="L343" s="299"/>
      <c r="M343" s="299"/>
      <c r="N343" s="299"/>
      <c r="O343" s="299"/>
      <c r="P343" s="299"/>
      <c r="Q343" s="299"/>
      <c r="R343" s="299"/>
      <c r="S343" s="299"/>
      <c r="T343" s="192"/>
      <c r="U343" s="192"/>
      <c r="V343" s="192"/>
      <c r="W343" s="192"/>
    </row>
    <row r="344" spans="1:23" ht="78.75">
      <c r="A344" s="288"/>
      <c r="B344" s="287">
        <v>85213</v>
      </c>
      <c r="C344" s="287"/>
      <c r="D344" s="935" t="s">
        <v>714</v>
      </c>
      <c r="E344" s="330">
        <f aca="true" t="shared" si="80" ref="E344:E375">(G344/F344)*100</f>
        <v>97.77315282791818</v>
      </c>
      <c r="F344" s="335">
        <f aca="true" t="shared" si="81" ref="F344:S344">SUM(F345)</f>
        <v>83100</v>
      </c>
      <c r="G344" s="335">
        <f t="shared" si="81"/>
        <v>81249.49</v>
      </c>
      <c r="H344" s="335">
        <f t="shared" si="81"/>
        <v>81249.49</v>
      </c>
      <c r="I344" s="335">
        <f t="shared" si="81"/>
        <v>81249.49</v>
      </c>
      <c r="J344" s="335">
        <f t="shared" si="81"/>
        <v>0</v>
      </c>
      <c r="K344" s="335">
        <f t="shared" si="81"/>
        <v>0</v>
      </c>
      <c r="L344" s="335">
        <f t="shared" si="81"/>
        <v>0</v>
      </c>
      <c r="M344" s="335">
        <f t="shared" si="81"/>
        <v>0</v>
      </c>
      <c r="N344" s="335">
        <f t="shared" si="81"/>
        <v>0</v>
      </c>
      <c r="O344" s="335">
        <f t="shared" si="81"/>
        <v>0</v>
      </c>
      <c r="P344" s="335">
        <f t="shared" si="81"/>
        <v>0</v>
      </c>
      <c r="Q344" s="335">
        <f t="shared" si="81"/>
        <v>0</v>
      </c>
      <c r="R344" s="335">
        <f t="shared" si="81"/>
        <v>0</v>
      </c>
      <c r="S344" s="335">
        <f t="shared" si="81"/>
        <v>0</v>
      </c>
      <c r="T344" s="192"/>
      <c r="U344" s="192"/>
      <c r="V344" s="192"/>
      <c r="W344" s="192"/>
    </row>
    <row r="345" spans="1:23" ht="16.5">
      <c r="A345" s="307"/>
      <c r="B345" s="313"/>
      <c r="C345" s="313">
        <v>4130</v>
      </c>
      <c r="D345" s="635" t="s">
        <v>358</v>
      </c>
      <c r="E345" s="331">
        <f t="shared" si="80"/>
        <v>97.77315282791818</v>
      </c>
      <c r="F345" s="299">
        <v>83100</v>
      </c>
      <c r="G345" s="297">
        <f>H345+P345</f>
        <v>81249.49</v>
      </c>
      <c r="H345" s="298">
        <f>SUM(I345:O345)</f>
        <v>81249.49</v>
      </c>
      <c r="I345" s="299">
        <v>81249.49</v>
      </c>
      <c r="J345" s="299"/>
      <c r="K345" s="299"/>
      <c r="L345" s="299"/>
      <c r="M345" s="299"/>
      <c r="N345" s="299"/>
      <c r="O345" s="339"/>
      <c r="P345" s="927"/>
      <c r="Q345" s="927"/>
      <c r="R345" s="339"/>
      <c r="S345" s="952"/>
      <c r="T345" s="192"/>
      <c r="U345" s="192"/>
      <c r="V345" s="192"/>
      <c r="W345" s="192"/>
    </row>
    <row r="346" spans="1:23" ht="39" customHeight="1">
      <c r="A346" s="287"/>
      <c r="B346" s="287">
        <v>85214</v>
      </c>
      <c r="C346" s="287"/>
      <c r="D346" s="288" t="s">
        <v>359</v>
      </c>
      <c r="E346" s="330">
        <f t="shared" si="80"/>
        <v>94.61940887027801</v>
      </c>
      <c r="F346" s="335">
        <f aca="true" t="shared" si="82" ref="F346:S346">SUM(F347:F348)</f>
        <v>1080372</v>
      </c>
      <c r="G346" s="335">
        <f t="shared" si="82"/>
        <v>1022241.6</v>
      </c>
      <c r="H346" s="335">
        <f t="shared" si="82"/>
        <v>1022241.6</v>
      </c>
      <c r="I346" s="335">
        <f t="shared" si="82"/>
        <v>0</v>
      </c>
      <c r="J346" s="335">
        <f t="shared" si="82"/>
        <v>363621.89</v>
      </c>
      <c r="K346" s="335">
        <f t="shared" si="82"/>
        <v>0</v>
      </c>
      <c r="L346" s="335">
        <f t="shared" si="82"/>
        <v>658619.71</v>
      </c>
      <c r="M346" s="335">
        <f t="shared" si="82"/>
        <v>0</v>
      </c>
      <c r="N346" s="335">
        <f t="shared" si="82"/>
        <v>0</v>
      </c>
      <c r="O346" s="335">
        <f t="shared" si="82"/>
        <v>0</v>
      </c>
      <c r="P346" s="335">
        <f t="shared" si="82"/>
        <v>0</v>
      </c>
      <c r="Q346" s="335">
        <f t="shared" si="82"/>
        <v>0</v>
      </c>
      <c r="R346" s="335">
        <f t="shared" si="82"/>
        <v>0</v>
      </c>
      <c r="S346" s="335">
        <f t="shared" si="82"/>
        <v>0</v>
      </c>
      <c r="T346" s="192"/>
      <c r="U346" s="192"/>
      <c r="V346" s="192"/>
      <c r="W346" s="192"/>
    </row>
    <row r="347" spans="1:23" ht="16.5">
      <c r="A347" s="287"/>
      <c r="B347" s="313"/>
      <c r="C347" s="313">
        <v>3110</v>
      </c>
      <c r="D347" s="307" t="s">
        <v>360</v>
      </c>
      <c r="E347" s="331">
        <f t="shared" si="80"/>
        <v>92.71476212463328</v>
      </c>
      <c r="F347" s="299">
        <v>710372</v>
      </c>
      <c r="G347" s="297">
        <v>658619.71</v>
      </c>
      <c r="H347" s="298">
        <v>658619.71</v>
      </c>
      <c r="I347" s="339"/>
      <c r="J347" s="339"/>
      <c r="K347" s="339"/>
      <c r="L347" s="299">
        <v>658619.71</v>
      </c>
      <c r="M347" s="339"/>
      <c r="N347" s="339"/>
      <c r="O347" s="339"/>
      <c r="P347" s="927"/>
      <c r="Q347" s="927"/>
      <c r="R347" s="339"/>
      <c r="S347" s="952"/>
      <c r="T347" s="192"/>
      <c r="U347" s="192"/>
      <c r="V347" s="192"/>
      <c r="W347" s="192"/>
    </row>
    <row r="348" spans="1:23" ht="16.5">
      <c r="A348" s="287"/>
      <c r="B348" s="313"/>
      <c r="C348" s="313">
        <v>4330</v>
      </c>
      <c r="D348" s="307" t="s">
        <v>361</v>
      </c>
      <c r="E348" s="331">
        <f t="shared" si="80"/>
        <v>98.2761864864865</v>
      </c>
      <c r="F348" s="299">
        <v>370000</v>
      </c>
      <c r="G348" s="297">
        <f>H348+P348</f>
        <v>363621.89</v>
      </c>
      <c r="H348" s="298">
        <f>SUM(I348:O348)</f>
        <v>363621.89</v>
      </c>
      <c r="I348" s="339"/>
      <c r="J348" s="339">
        <v>363621.89</v>
      </c>
      <c r="K348" s="339"/>
      <c r="L348" s="339"/>
      <c r="M348" s="339"/>
      <c r="N348" s="339"/>
      <c r="O348" s="339"/>
      <c r="P348" s="927"/>
      <c r="Q348" s="927"/>
      <c r="R348" s="339"/>
      <c r="S348" s="952"/>
      <c r="T348" s="192"/>
      <c r="U348" s="192"/>
      <c r="V348" s="192"/>
      <c r="W348" s="192"/>
    </row>
    <row r="349" spans="1:23" ht="16.5">
      <c r="A349" s="287"/>
      <c r="B349" s="287">
        <v>85215</v>
      </c>
      <c r="C349" s="287"/>
      <c r="D349" s="288" t="s">
        <v>362</v>
      </c>
      <c r="E349" s="330">
        <f t="shared" si="80"/>
        <v>96.03284764610326</v>
      </c>
      <c r="F349" s="335">
        <f>SUM(F350:F351)</f>
        <v>748454.24</v>
      </c>
      <c r="G349" s="335">
        <f>SUM(G350:G351)</f>
        <v>718761.92</v>
      </c>
      <c r="H349" s="335">
        <f>SUM(H350:H351)</f>
        <v>718761.92</v>
      </c>
      <c r="I349" s="335">
        <f aca="true" t="shared" si="83" ref="I349:S349">SUM(I350:I350)</f>
        <v>0</v>
      </c>
      <c r="J349" s="335">
        <v>54.01</v>
      </c>
      <c r="K349" s="335">
        <f t="shared" si="83"/>
        <v>0</v>
      </c>
      <c r="L349" s="335">
        <f t="shared" si="83"/>
        <v>718707.91</v>
      </c>
      <c r="M349" s="335">
        <f t="shared" si="83"/>
        <v>0</v>
      </c>
      <c r="N349" s="335">
        <f t="shared" si="83"/>
        <v>0</v>
      </c>
      <c r="O349" s="335">
        <f t="shared" si="83"/>
        <v>0</v>
      </c>
      <c r="P349" s="335">
        <f t="shared" si="83"/>
        <v>0</v>
      </c>
      <c r="Q349" s="335">
        <f t="shared" si="83"/>
        <v>0</v>
      </c>
      <c r="R349" s="335">
        <f t="shared" si="83"/>
        <v>0</v>
      </c>
      <c r="S349" s="335">
        <f t="shared" si="83"/>
        <v>0</v>
      </c>
      <c r="T349" s="192"/>
      <c r="U349" s="192"/>
      <c r="V349" s="192"/>
      <c r="W349" s="192"/>
    </row>
    <row r="350" spans="1:23" ht="16.5">
      <c r="A350" s="287"/>
      <c r="B350" s="313"/>
      <c r="C350" s="313">
        <v>3110</v>
      </c>
      <c r="D350" s="307" t="s">
        <v>363</v>
      </c>
      <c r="E350" s="331">
        <f t="shared" si="80"/>
        <v>96.04500843802307</v>
      </c>
      <c r="F350" s="299">
        <v>748303.24</v>
      </c>
      <c r="G350" s="297">
        <v>718707.91</v>
      </c>
      <c r="H350" s="298">
        <v>718707.91</v>
      </c>
      <c r="I350" s="339"/>
      <c r="J350" s="339"/>
      <c r="K350" s="339"/>
      <c r="L350" s="299">
        <v>718707.91</v>
      </c>
      <c r="M350" s="339"/>
      <c r="N350" s="339"/>
      <c r="O350" s="339"/>
      <c r="P350" s="927"/>
      <c r="Q350" s="927"/>
      <c r="R350" s="339"/>
      <c r="S350" s="952"/>
      <c r="T350" s="192"/>
      <c r="U350" s="192"/>
      <c r="V350" s="192"/>
      <c r="W350" s="192"/>
    </row>
    <row r="351" spans="1:23" ht="16.5">
      <c r="A351" s="287"/>
      <c r="B351" s="313"/>
      <c r="C351" s="313">
        <v>4210</v>
      </c>
      <c r="D351" s="635" t="s">
        <v>270</v>
      </c>
      <c r="E351" s="331">
        <v>100</v>
      </c>
      <c r="F351" s="299">
        <v>151</v>
      </c>
      <c r="G351" s="297">
        <v>54.01</v>
      </c>
      <c r="H351" s="298">
        <v>54.01</v>
      </c>
      <c r="I351" s="339"/>
      <c r="J351" s="339">
        <v>54.01</v>
      </c>
      <c r="K351" s="339"/>
      <c r="L351" s="299"/>
      <c r="M351" s="339"/>
      <c r="N351" s="339"/>
      <c r="O351" s="339"/>
      <c r="P351" s="927"/>
      <c r="Q351" s="927"/>
      <c r="R351" s="339"/>
      <c r="S351" s="952"/>
      <c r="T351" s="192"/>
      <c r="U351" s="192"/>
      <c r="V351" s="192"/>
      <c r="W351" s="192"/>
    </row>
    <row r="352" spans="1:19" ht="16.5">
      <c r="A352" s="287"/>
      <c r="B352" s="287">
        <v>85216</v>
      </c>
      <c r="C352" s="287"/>
      <c r="D352" s="935" t="s">
        <v>172</v>
      </c>
      <c r="E352" s="330">
        <f t="shared" si="80"/>
        <v>98.55343703198916</v>
      </c>
      <c r="F352" s="335">
        <f aca="true" t="shared" si="84" ref="F352:S352">SUM(F353)</f>
        <v>630995</v>
      </c>
      <c r="G352" s="335">
        <f t="shared" si="84"/>
        <v>621867.26</v>
      </c>
      <c r="H352" s="335">
        <f t="shared" si="84"/>
        <v>621867.26</v>
      </c>
      <c r="I352" s="335">
        <f t="shared" si="84"/>
        <v>0</v>
      </c>
      <c r="J352" s="335">
        <f t="shared" si="84"/>
        <v>0</v>
      </c>
      <c r="K352" s="335">
        <f t="shared" si="84"/>
        <v>0</v>
      </c>
      <c r="L352" s="335">
        <f t="shared" si="84"/>
        <v>621867.26</v>
      </c>
      <c r="M352" s="335">
        <f t="shared" si="84"/>
        <v>0</v>
      </c>
      <c r="N352" s="335">
        <f t="shared" si="84"/>
        <v>0</v>
      </c>
      <c r="O352" s="335">
        <f t="shared" si="84"/>
        <v>0</v>
      </c>
      <c r="P352" s="335">
        <f t="shared" si="84"/>
        <v>0</v>
      </c>
      <c r="Q352" s="335">
        <f t="shared" si="84"/>
        <v>0</v>
      </c>
      <c r="R352" s="335">
        <f t="shared" si="84"/>
        <v>0</v>
      </c>
      <c r="S352" s="335">
        <f t="shared" si="84"/>
        <v>0</v>
      </c>
    </row>
    <row r="353" spans="1:19" ht="16.5">
      <c r="A353" s="313"/>
      <c r="B353" s="313"/>
      <c r="C353" s="313">
        <v>3110</v>
      </c>
      <c r="D353" s="307" t="s">
        <v>363</v>
      </c>
      <c r="E353" s="331">
        <f t="shared" si="80"/>
        <v>98.55343703198916</v>
      </c>
      <c r="F353" s="299">
        <v>630995</v>
      </c>
      <c r="G353" s="297">
        <v>621867.26</v>
      </c>
      <c r="H353" s="298">
        <v>621867.26</v>
      </c>
      <c r="I353" s="339"/>
      <c r="J353" s="339"/>
      <c r="K353" s="339"/>
      <c r="L353" s="339">
        <v>621867.26</v>
      </c>
      <c r="M353" s="339"/>
      <c r="N353" s="339"/>
      <c r="O353" s="339"/>
      <c r="P353" s="927"/>
      <c r="Q353" s="927"/>
      <c r="R353" s="339"/>
      <c r="S353" s="952"/>
    </row>
    <row r="354" spans="1:19" ht="16.5">
      <c r="A354" s="287"/>
      <c r="B354" s="287">
        <v>85219</v>
      </c>
      <c r="C354" s="287"/>
      <c r="D354" s="288" t="s">
        <v>364</v>
      </c>
      <c r="E354" s="330">
        <f t="shared" si="80"/>
        <v>99.9993976804699</v>
      </c>
      <c r="F354" s="335">
        <f aca="true" t="shared" si="85" ref="F354:S354">SUM(F355:F373)</f>
        <v>1250167</v>
      </c>
      <c r="G354" s="335">
        <f t="shared" si="85"/>
        <v>1250159.47</v>
      </c>
      <c r="H354" s="335">
        <f t="shared" si="85"/>
        <v>1250159.47</v>
      </c>
      <c r="I354" s="335">
        <f t="shared" si="85"/>
        <v>1062955.3399999999</v>
      </c>
      <c r="J354" s="335">
        <f t="shared" si="85"/>
        <v>183959.66999999998</v>
      </c>
      <c r="K354" s="335">
        <f t="shared" si="85"/>
        <v>0</v>
      </c>
      <c r="L354" s="335">
        <f t="shared" si="85"/>
        <v>3244.46</v>
      </c>
      <c r="M354" s="335">
        <f t="shared" si="85"/>
        <v>0</v>
      </c>
      <c r="N354" s="335">
        <f t="shared" si="85"/>
        <v>0</v>
      </c>
      <c r="O354" s="335">
        <f t="shared" si="85"/>
        <v>0</v>
      </c>
      <c r="P354" s="335">
        <f t="shared" si="85"/>
        <v>0</v>
      </c>
      <c r="Q354" s="335">
        <f t="shared" si="85"/>
        <v>0</v>
      </c>
      <c r="R354" s="335">
        <f t="shared" si="85"/>
        <v>0</v>
      </c>
      <c r="S354" s="335">
        <f t="shared" si="85"/>
        <v>0</v>
      </c>
    </row>
    <row r="355" spans="1:19" ht="16.5">
      <c r="A355" s="313"/>
      <c r="B355" s="313"/>
      <c r="C355" s="313">
        <v>3020</v>
      </c>
      <c r="D355" s="307" t="s">
        <v>357</v>
      </c>
      <c r="E355" s="331">
        <f t="shared" si="80"/>
        <v>99.98335901386749</v>
      </c>
      <c r="F355" s="299">
        <v>3245</v>
      </c>
      <c r="G355" s="297">
        <v>3244.46</v>
      </c>
      <c r="H355" s="298">
        <v>3244.46</v>
      </c>
      <c r="I355" s="299"/>
      <c r="J355" s="299"/>
      <c r="K355" s="299"/>
      <c r="L355" s="299">
        <v>3244.46</v>
      </c>
      <c r="M355" s="335"/>
      <c r="N355" s="335"/>
      <c r="O355" s="335"/>
      <c r="P355" s="929"/>
      <c r="Q355" s="929"/>
      <c r="R355" s="335"/>
      <c r="S355" s="952"/>
    </row>
    <row r="356" spans="1:19" ht="16.5">
      <c r="A356" s="313"/>
      <c r="B356" s="313"/>
      <c r="C356" s="313">
        <v>4010</v>
      </c>
      <c r="D356" s="635" t="s">
        <v>325</v>
      </c>
      <c r="E356" s="331">
        <f t="shared" si="80"/>
        <v>100</v>
      </c>
      <c r="F356" s="299">
        <v>790437</v>
      </c>
      <c r="G356" s="297">
        <v>790437</v>
      </c>
      <c r="H356" s="298">
        <v>790437</v>
      </c>
      <c r="I356" s="299">
        <v>790437</v>
      </c>
      <c r="J356" s="339"/>
      <c r="K356" s="339"/>
      <c r="L356" s="339"/>
      <c r="M356" s="339"/>
      <c r="N356" s="339"/>
      <c r="O356" s="339"/>
      <c r="P356" s="927"/>
      <c r="Q356" s="927"/>
      <c r="R356" s="339"/>
      <c r="S356" s="952"/>
    </row>
    <row r="357" spans="1:19" ht="16.5">
      <c r="A357" s="313"/>
      <c r="B357" s="313"/>
      <c r="C357" s="313">
        <v>4040</v>
      </c>
      <c r="D357" s="635" t="s">
        <v>285</v>
      </c>
      <c r="E357" s="331">
        <f t="shared" si="80"/>
        <v>99.99902921457392</v>
      </c>
      <c r="F357" s="299">
        <v>65926</v>
      </c>
      <c r="G357" s="297">
        <f aca="true" t="shared" si="86" ref="G357:G373">H357+P357</f>
        <v>65925.36</v>
      </c>
      <c r="H357" s="298">
        <f aca="true" t="shared" si="87" ref="H357:H373">SUM(I357:O357)</f>
        <v>65925.36</v>
      </c>
      <c r="I357" s="299">
        <v>65925.36</v>
      </c>
      <c r="J357" s="339"/>
      <c r="K357" s="339"/>
      <c r="L357" s="339"/>
      <c r="M357" s="339"/>
      <c r="N357" s="339"/>
      <c r="O357" s="339"/>
      <c r="P357" s="927"/>
      <c r="Q357" s="927"/>
      <c r="R357" s="339"/>
      <c r="S357" s="952"/>
    </row>
    <row r="358" spans="1:19" ht="16.5">
      <c r="A358" s="313"/>
      <c r="B358" s="313"/>
      <c r="C358" s="313">
        <v>4110</v>
      </c>
      <c r="D358" s="635" t="s">
        <v>286</v>
      </c>
      <c r="E358" s="331">
        <f t="shared" si="80"/>
        <v>99.9998023634604</v>
      </c>
      <c r="F358" s="299">
        <v>146734</v>
      </c>
      <c r="G358" s="297">
        <f t="shared" si="86"/>
        <v>146733.71</v>
      </c>
      <c r="H358" s="298">
        <f t="shared" si="87"/>
        <v>146733.71</v>
      </c>
      <c r="I358" s="299">
        <v>146733.71</v>
      </c>
      <c r="J358" s="299"/>
      <c r="K358" s="339"/>
      <c r="L358" s="339"/>
      <c r="M358" s="339"/>
      <c r="N358" s="339"/>
      <c r="O358" s="339"/>
      <c r="P358" s="927"/>
      <c r="Q358" s="927"/>
      <c r="R358" s="339"/>
      <c r="S358" s="952"/>
    </row>
    <row r="359" spans="1:19" ht="16.5">
      <c r="A359" s="313"/>
      <c r="B359" s="313"/>
      <c r="C359" s="313">
        <v>4120</v>
      </c>
      <c r="D359" s="635" t="s">
        <v>287</v>
      </c>
      <c r="E359" s="331">
        <f t="shared" si="80"/>
        <v>99.99921055075694</v>
      </c>
      <c r="F359" s="299">
        <v>21534</v>
      </c>
      <c r="G359" s="297">
        <f t="shared" si="86"/>
        <v>21533.83</v>
      </c>
      <c r="H359" s="298">
        <f t="shared" si="87"/>
        <v>21533.83</v>
      </c>
      <c r="I359" s="299">
        <v>21533.83</v>
      </c>
      <c r="J359" s="299"/>
      <c r="K359" s="339"/>
      <c r="L359" s="339"/>
      <c r="M359" s="339"/>
      <c r="N359" s="339"/>
      <c r="O359" s="339"/>
      <c r="P359" s="927"/>
      <c r="Q359" s="927"/>
      <c r="R359" s="339"/>
      <c r="S359" s="952"/>
    </row>
    <row r="360" spans="1:19" ht="16.5">
      <c r="A360" s="313"/>
      <c r="B360" s="313"/>
      <c r="C360" s="612">
        <v>4170</v>
      </c>
      <c r="D360" s="954" t="s">
        <v>292</v>
      </c>
      <c r="E360" s="331">
        <f t="shared" si="80"/>
        <v>99.9985388509106</v>
      </c>
      <c r="F360" s="299">
        <v>38326</v>
      </c>
      <c r="G360" s="297">
        <f t="shared" si="86"/>
        <v>38325.44</v>
      </c>
      <c r="H360" s="298">
        <f t="shared" si="87"/>
        <v>38325.44</v>
      </c>
      <c r="I360" s="299">
        <v>38325.44</v>
      </c>
      <c r="J360" s="299"/>
      <c r="K360" s="339"/>
      <c r="L360" s="339"/>
      <c r="M360" s="339"/>
      <c r="N360" s="339"/>
      <c r="O360" s="339"/>
      <c r="P360" s="927"/>
      <c r="Q360" s="927"/>
      <c r="R360" s="339"/>
      <c r="S360" s="952"/>
    </row>
    <row r="361" spans="1:19" ht="16.5">
      <c r="A361" s="313"/>
      <c r="B361" s="313"/>
      <c r="C361" s="313">
        <v>4210</v>
      </c>
      <c r="D361" s="635" t="s">
        <v>270</v>
      </c>
      <c r="E361" s="331">
        <f t="shared" si="80"/>
        <v>99.99984301659315</v>
      </c>
      <c r="F361" s="299">
        <v>63701</v>
      </c>
      <c r="G361" s="297">
        <f t="shared" si="86"/>
        <v>63700.9</v>
      </c>
      <c r="H361" s="298">
        <f t="shared" si="87"/>
        <v>63700.9</v>
      </c>
      <c r="I361" s="299"/>
      <c r="J361" s="299">
        <v>63700.9</v>
      </c>
      <c r="K361" s="339"/>
      <c r="L361" s="339"/>
      <c r="M361" s="339"/>
      <c r="N361" s="339"/>
      <c r="O361" s="339"/>
      <c r="P361" s="927"/>
      <c r="Q361" s="927"/>
      <c r="R361" s="339"/>
      <c r="S361" s="952"/>
    </row>
    <row r="362" spans="1:19" ht="16.5">
      <c r="A362" s="313"/>
      <c r="B362" s="313"/>
      <c r="C362" s="313">
        <v>4260</v>
      </c>
      <c r="D362" s="635" t="s">
        <v>327</v>
      </c>
      <c r="E362" s="331">
        <f t="shared" si="80"/>
        <v>99.99575471698114</v>
      </c>
      <c r="F362" s="299">
        <v>14840</v>
      </c>
      <c r="G362" s="297">
        <f t="shared" si="86"/>
        <v>14839.37</v>
      </c>
      <c r="H362" s="298">
        <f t="shared" si="87"/>
        <v>14839.37</v>
      </c>
      <c r="I362" s="339"/>
      <c r="J362" s="299">
        <v>14839.37</v>
      </c>
      <c r="K362" s="339"/>
      <c r="L362" s="339"/>
      <c r="M362" s="339"/>
      <c r="N362" s="339"/>
      <c r="O362" s="339"/>
      <c r="P362" s="927"/>
      <c r="Q362" s="927"/>
      <c r="R362" s="339"/>
      <c r="S362" s="952"/>
    </row>
    <row r="363" spans="1:19" ht="16.5">
      <c r="A363" s="313"/>
      <c r="B363" s="313"/>
      <c r="C363" s="313">
        <v>4270</v>
      </c>
      <c r="D363" s="635" t="s">
        <v>294</v>
      </c>
      <c r="E363" s="331">
        <v>0</v>
      </c>
      <c r="F363" s="299">
        <v>0</v>
      </c>
      <c r="G363" s="297">
        <v>0</v>
      </c>
      <c r="H363" s="298">
        <v>0</v>
      </c>
      <c r="I363" s="339"/>
      <c r="J363" s="299">
        <v>0</v>
      </c>
      <c r="K363" s="339"/>
      <c r="L363" s="339"/>
      <c r="M363" s="339"/>
      <c r="N363" s="339"/>
      <c r="O363" s="339"/>
      <c r="P363" s="927"/>
      <c r="Q363" s="927"/>
      <c r="R363" s="339"/>
      <c r="S363" s="952"/>
    </row>
    <row r="364" spans="1:19" ht="16.5">
      <c r="A364" s="313"/>
      <c r="B364" s="313"/>
      <c r="C364" s="313">
        <v>4280</v>
      </c>
      <c r="D364" s="930" t="s">
        <v>328</v>
      </c>
      <c r="E364" s="331">
        <v>0</v>
      </c>
      <c r="F364" s="299">
        <v>897</v>
      </c>
      <c r="G364" s="297">
        <f t="shared" si="86"/>
        <v>896.5</v>
      </c>
      <c r="H364" s="298">
        <f t="shared" si="87"/>
        <v>896.5</v>
      </c>
      <c r="I364" s="339"/>
      <c r="J364" s="299">
        <v>896.5</v>
      </c>
      <c r="K364" s="339"/>
      <c r="L364" s="339"/>
      <c r="M364" s="339"/>
      <c r="N364" s="339"/>
      <c r="O364" s="339"/>
      <c r="P364" s="927"/>
      <c r="Q364" s="927"/>
      <c r="R364" s="339"/>
      <c r="S364" s="952"/>
    </row>
    <row r="365" spans="1:19" ht="16.5">
      <c r="A365" s="313"/>
      <c r="B365" s="313"/>
      <c r="C365" s="313">
        <v>4300</v>
      </c>
      <c r="D365" s="635" t="s">
        <v>268</v>
      </c>
      <c r="E365" s="331">
        <f t="shared" si="80"/>
        <v>99.9999759198613</v>
      </c>
      <c r="F365" s="299">
        <v>41528</v>
      </c>
      <c r="G365" s="297">
        <f t="shared" si="86"/>
        <v>41527.99</v>
      </c>
      <c r="H365" s="298">
        <f t="shared" si="87"/>
        <v>41527.99</v>
      </c>
      <c r="I365" s="339"/>
      <c r="J365" s="299">
        <v>41527.99</v>
      </c>
      <c r="K365" s="339"/>
      <c r="L365" s="339"/>
      <c r="M365" s="339"/>
      <c r="N365" s="339"/>
      <c r="O365" s="339"/>
      <c r="P365" s="927"/>
      <c r="Q365" s="927"/>
      <c r="R365" s="339"/>
      <c r="S365" s="952"/>
    </row>
    <row r="366" spans="1:19" ht="16.5">
      <c r="A366" s="313"/>
      <c r="B366" s="313"/>
      <c r="C366" s="313">
        <v>4350</v>
      </c>
      <c r="D366" s="635" t="s">
        <v>297</v>
      </c>
      <c r="E366" s="331">
        <f t="shared" si="80"/>
        <v>99.98591549295774</v>
      </c>
      <c r="F366" s="299">
        <v>1846</v>
      </c>
      <c r="G366" s="297">
        <f t="shared" si="86"/>
        <v>1845.74</v>
      </c>
      <c r="H366" s="298">
        <f t="shared" si="87"/>
        <v>1845.74</v>
      </c>
      <c r="I366" s="339"/>
      <c r="J366" s="299">
        <v>1845.74</v>
      </c>
      <c r="K366" s="339"/>
      <c r="L366" s="339"/>
      <c r="M366" s="339"/>
      <c r="N366" s="339"/>
      <c r="O366" s="339"/>
      <c r="P366" s="927"/>
      <c r="Q366" s="927"/>
      <c r="R366" s="339"/>
      <c r="S366" s="952"/>
    </row>
    <row r="367" spans="1:20" ht="31.5">
      <c r="A367" s="313"/>
      <c r="B367" s="313"/>
      <c r="C367" s="313">
        <v>4360</v>
      </c>
      <c r="D367" s="312" t="s">
        <v>298</v>
      </c>
      <c r="E367" s="331">
        <f t="shared" si="80"/>
        <v>99.99440237076061</v>
      </c>
      <c r="F367" s="299">
        <v>6074</v>
      </c>
      <c r="G367" s="297">
        <f t="shared" si="86"/>
        <v>6073.66</v>
      </c>
      <c r="H367" s="298">
        <f t="shared" si="87"/>
        <v>6073.66</v>
      </c>
      <c r="I367" s="339"/>
      <c r="J367" s="299">
        <v>6073.66</v>
      </c>
      <c r="K367" s="339"/>
      <c r="L367" s="339"/>
      <c r="M367" s="339"/>
      <c r="N367" s="339"/>
      <c r="O367" s="339"/>
      <c r="P367" s="927"/>
      <c r="Q367" s="927"/>
      <c r="R367" s="339"/>
      <c r="S367" s="952"/>
      <c r="T367" s="192"/>
    </row>
    <row r="368" spans="1:20" ht="31.5">
      <c r="A368" s="313"/>
      <c r="B368" s="313"/>
      <c r="C368" s="313">
        <v>4370</v>
      </c>
      <c r="D368" s="312" t="s">
        <v>299</v>
      </c>
      <c r="E368" s="331">
        <f t="shared" si="80"/>
        <v>99.99896337249481</v>
      </c>
      <c r="F368" s="299">
        <v>2894</v>
      </c>
      <c r="G368" s="297">
        <f t="shared" si="86"/>
        <v>2893.97</v>
      </c>
      <c r="H368" s="298">
        <f t="shared" si="87"/>
        <v>2893.97</v>
      </c>
      <c r="I368" s="339"/>
      <c r="J368" s="299">
        <v>2893.97</v>
      </c>
      <c r="K368" s="339"/>
      <c r="L368" s="339"/>
      <c r="M368" s="339"/>
      <c r="N368" s="339"/>
      <c r="O368" s="339"/>
      <c r="P368" s="927"/>
      <c r="Q368" s="927"/>
      <c r="R368" s="339"/>
      <c r="S368" s="952"/>
      <c r="T368" s="192"/>
    </row>
    <row r="369" spans="1:20" ht="16.5">
      <c r="A369" s="313"/>
      <c r="B369" s="313"/>
      <c r="C369" s="313">
        <v>4410</v>
      </c>
      <c r="D369" s="635" t="s">
        <v>342</v>
      </c>
      <c r="E369" s="331">
        <f t="shared" si="80"/>
        <v>99.97774014033389</v>
      </c>
      <c r="F369" s="299">
        <v>4133</v>
      </c>
      <c r="G369" s="297">
        <f t="shared" si="86"/>
        <v>4132.08</v>
      </c>
      <c r="H369" s="298">
        <f t="shared" si="87"/>
        <v>4132.08</v>
      </c>
      <c r="I369" s="339"/>
      <c r="J369" s="299">
        <v>4132.08</v>
      </c>
      <c r="K369" s="339"/>
      <c r="L369" s="339"/>
      <c r="M369" s="339"/>
      <c r="N369" s="339"/>
      <c r="O369" s="339"/>
      <c r="P369" s="927"/>
      <c r="Q369" s="927"/>
      <c r="R369" s="339"/>
      <c r="S369" s="952"/>
      <c r="T369" s="192"/>
    </row>
    <row r="370" spans="1:19" ht="16.5">
      <c r="A370" s="313"/>
      <c r="B370" s="313"/>
      <c r="C370" s="313">
        <v>4430</v>
      </c>
      <c r="D370" s="635" t="s">
        <v>278</v>
      </c>
      <c r="E370" s="331">
        <f t="shared" si="80"/>
        <v>99.98323198820711</v>
      </c>
      <c r="F370" s="299">
        <v>5427</v>
      </c>
      <c r="G370" s="297">
        <f t="shared" si="86"/>
        <v>5426.09</v>
      </c>
      <c r="H370" s="298">
        <f t="shared" si="87"/>
        <v>5426.09</v>
      </c>
      <c r="I370" s="339"/>
      <c r="J370" s="299">
        <v>5426.09</v>
      </c>
      <c r="K370" s="339"/>
      <c r="L370" s="339"/>
      <c r="M370" s="339"/>
      <c r="N370" s="339"/>
      <c r="O370" s="339"/>
      <c r="P370" s="927"/>
      <c r="Q370" s="927"/>
      <c r="R370" s="339"/>
      <c r="S370" s="952"/>
    </row>
    <row r="371" spans="1:19" ht="16.5">
      <c r="A371" s="313"/>
      <c r="B371" s="313"/>
      <c r="C371" s="313">
        <v>4440</v>
      </c>
      <c r="D371" s="635" t="s">
        <v>288</v>
      </c>
      <c r="E371" s="331">
        <f t="shared" si="80"/>
        <v>99.99757599076567</v>
      </c>
      <c r="F371" s="299">
        <v>25990</v>
      </c>
      <c r="G371" s="297">
        <f t="shared" si="86"/>
        <v>25989.37</v>
      </c>
      <c r="H371" s="298">
        <f t="shared" si="87"/>
        <v>25989.37</v>
      </c>
      <c r="I371" s="339"/>
      <c r="J371" s="299">
        <v>25989.37</v>
      </c>
      <c r="K371" s="339"/>
      <c r="L371" s="339"/>
      <c r="M371" s="339"/>
      <c r="N371" s="339"/>
      <c r="O371" s="339"/>
      <c r="P371" s="927"/>
      <c r="Q371" s="927"/>
      <c r="R371" s="339"/>
      <c r="S371" s="952"/>
    </row>
    <row r="372" spans="1:19" ht="16.5">
      <c r="A372" s="313"/>
      <c r="B372" s="313"/>
      <c r="C372" s="313">
        <v>4480</v>
      </c>
      <c r="D372" s="635" t="s">
        <v>81</v>
      </c>
      <c r="E372" s="331">
        <f t="shared" si="80"/>
        <v>100</v>
      </c>
      <c r="F372" s="299">
        <v>14349</v>
      </c>
      <c r="G372" s="297">
        <f t="shared" si="86"/>
        <v>14349</v>
      </c>
      <c r="H372" s="298">
        <f t="shared" si="87"/>
        <v>14349</v>
      </c>
      <c r="I372" s="339"/>
      <c r="J372" s="299">
        <v>14349</v>
      </c>
      <c r="K372" s="339"/>
      <c r="L372" s="339"/>
      <c r="M372" s="339"/>
      <c r="N372" s="339"/>
      <c r="O372" s="339"/>
      <c r="P372" s="927"/>
      <c r="Q372" s="927"/>
      <c r="R372" s="339"/>
      <c r="S372" s="952"/>
    </row>
    <row r="373" spans="1:19" ht="31.5">
      <c r="A373" s="313"/>
      <c r="B373" s="313"/>
      <c r="C373" s="313">
        <v>4700</v>
      </c>
      <c r="D373" s="635" t="s">
        <v>354</v>
      </c>
      <c r="E373" s="331">
        <f t="shared" si="80"/>
        <v>99.95625546806649</v>
      </c>
      <c r="F373" s="299">
        <v>2286</v>
      </c>
      <c r="G373" s="297">
        <f t="shared" si="86"/>
        <v>2285</v>
      </c>
      <c r="H373" s="298">
        <f t="shared" si="87"/>
        <v>2285</v>
      </c>
      <c r="I373" s="339"/>
      <c r="J373" s="299">
        <v>2285</v>
      </c>
      <c r="K373" s="339"/>
      <c r="L373" s="339"/>
      <c r="M373" s="339"/>
      <c r="N373" s="339"/>
      <c r="O373" s="339"/>
      <c r="P373" s="927"/>
      <c r="Q373" s="927"/>
      <c r="R373" s="339"/>
      <c r="S373" s="928"/>
    </row>
    <row r="374" spans="1:19" ht="16.5">
      <c r="A374" s="287"/>
      <c r="B374" s="287">
        <v>85228</v>
      </c>
      <c r="C374" s="287"/>
      <c r="D374" s="926" t="s">
        <v>175</v>
      </c>
      <c r="E374" s="330">
        <f t="shared" si="80"/>
        <v>99.99927594995364</v>
      </c>
      <c r="F374" s="335">
        <f aca="true" t="shared" si="88" ref="F374:P374">SUM(F375:F386)</f>
        <v>517920</v>
      </c>
      <c r="G374" s="335">
        <f t="shared" si="88"/>
        <v>517916.24999999994</v>
      </c>
      <c r="H374" s="335">
        <f t="shared" si="88"/>
        <v>517916.24999999994</v>
      </c>
      <c r="I374" s="335">
        <f t="shared" si="88"/>
        <v>494652.43</v>
      </c>
      <c r="J374" s="335">
        <f t="shared" si="88"/>
        <v>20048.39</v>
      </c>
      <c r="K374" s="335">
        <f t="shared" si="88"/>
        <v>0</v>
      </c>
      <c r="L374" s="335">
        <f t="shared" si="88"/>
        <v>3215.43</v>
      </c>
      <c r="M374" s="335">
        <f t="shared" si="88"/>
        <v>0</v>
      </c>
      <c r="N374" s="335">
        <f t="shared" si="88"/>
        <v>0</v>
      </c>
      <c r="O374" s="335">
        <f t="shared" si="88"/>
        <v>0</v>
      </c>
      <c r="P374" s="335">
        <f t="shared" si="88"/>
        <v>0</v>
      </c>
      <c r="Q374" s="335">
        <f>SUM(Q375:Q385)</f>
        <v>0</v>
      </c>
      <c r="R374" s="335">
        <f>SUM(R375:R385)</f>
        <v>0</v>
      </c>
      <c r="S374" s="335">
        <f>SUM(S375:S385)</f>
        <v>0</v>
      </c>
    </row>
    <row r="375" spans="1:19" ht="16.5">
      <c r="A375" s="287"/>
      <c r="B375" s="313"/>
      <c r="C375" s="313">
        <v>3020</v>
      </c>
      <c r="D375" s="930" t="s">
        <v>357</v>
      </c>
      <c r="E375" s="331">
        <f t="shared" si="80"/>
        <v>99.98227611940298</v>
      </c>
      <c r="F375" s="299">
        <v>3216</v>
      </c>
      <c r="G375" s="297">
        <v>3215.43</v>
      </c>
      <c r="H375" s="298">
        <v>3215.43</v>
      </c>
      <c r="I375" s="299"/>
      <c r="J375" s="299"/>
      <c r="K375" s="299"/>
      <c r="L375" s="299">
        <v>3215.43</v>
      </c>
      <c r="M375" s="335"/>
      <c r="N375" s="335"/>
      <c r="O375" s="335"/>
      <c r="P375" s="929"/>
      <c r="Q375" s="929"/>
      <c r="R375" s="335"/>
      <c r="S375" s="928"/>
    </row>
    <row r="376" spans="1:19" ht="16.5">
      <c r="A376" s="313"/>
      <c r="B376" s="313"/>
      <c r="C376" s="313">
        <v>4010</v>
      </c>
      <c r="D376" s="930" t="s">
        <v>284</v>
      </c>
      <c r="E376" s="331">
        <f aca="true" t="shared" si="89" ref="E376:E393">(G376/F376)*100</f>
        <v>100</v>
      </c>
      <c r="F376" s="299">
        <v>378080</v>
      </c>
      <c r="G376" s="297">
        <f aca="true" t="shared" si="90" ref="G376:G386">H376+P376</f>
        <v>378080</v>
      </c>
      <c r="H376" s="298">
        <f aca="true" t="shared" si="91" ref="H376:H386">SUM(I376:O376)</f>
        <v>378080</v>
      </c>
      <c r="I376" s="299">
        <v>378080</v>
      </c>
      <c r="J376" s="339"/>
      <c r="K376" s="339"/>
      <c r="L376" s="339"/>
      <c r="M376" s="339"/>
      <c r="N376" s="339"/>
      <c r="O376" s="339"/>
      <c r="P376" s="927"/>
      <c r="Q376" s="927"/>
      <c r="R376" s="339"/>
      <c r="S376" s="928"/>
    </row>
    <row r="377" spans="1:19" ht="16.5">
      <c r="A377" s="313"/>
      <c r="B377" s="313"/>
      <c r="C377" s="313">
        <v>4040</v>
      </c>
      <c r="D377" s="930" t="s">
        <v>285</v>
      </c>
      <c r="E377" s="331">
        <f t="shared" si="89"/>
        <v>99.99594160419367</v>
      </c>
      <c r="F377" s="299">
        <v>35482</v>
      </c>
      <c r="G377" s="297">
        <f t="shared" si="90"/>
        <v>35480.56</v>
      </c>
      <c r="H377" s="298">
        <f t="shared" si="91"/>
        <v>35480.56</v>
      </c>
      <c r="I377" s="508">
        <v>35480.56</v>
      </c>
      <c r="J377" s="339"/>
      <c r="K377" s="339"/>
      <c r="L377" s="339"/>
      <c r="M377" s="339"/>
      <c r="N377" s="339"/>
      <c r="O377" s="339"/>
      <c r="P377" s="927"/>
      <c r="Q377" s="927"/>
      <c r="R377" s="339"/>
      <c r="S377" s="928"/>
    </row>
    <row r="378" spans="1:19" ht="16.5">
      <c r="A378" s="313"/>
      <c r="B378" s="313"/>
      <c r="C378" s="313">
        <v>4110</v>
      </c>
      <c r="D378" s="930" t="s">
        <v>286</v>
      </c>
      <c r="E378" s="331">
        <f t="shared" si="89"/>
        <v>100</v>
      </c>
      <c r="F378" s="299">
        <v>69150</v>
      </c>
      <c r="G378" s="297">
        <f t="shared" si="90"/>
        <v>69150</v>
      </c>
      <c r="H378" s="298">
        <f t="shared" si="91"/>
        <v>69150</v>
      </c>
      <c r="I378" s="299">
        <v>69150</v>
      </c>
      <c r="J378" s="299"/>
      <c r="K378" s="339"/>
      <c r="L378" s="339"/>
      <c r="M378" s="339"/>
      <c r="N378" s="339"/>
      <c r="O378" s="339"/>
      <c r="P378" s="927"/>
      <c r="Q378" s="927"/>
      <c r="R378" s="339"/>
      <c r="S378" s="928"/>
    </row>
    <row r="379" spans="1:19" ht="16.5">
      <c r="A379" s="313"/>
      <c r="B379" s="313"/>
      <c r="C379" s="313">
        <v>4120</v>
      </c>
      <c r="D379" s="930" t="s">
        <v>287</v>
      </c>
      <c r="E379" s="331">
        <f t="shared" si="89"/>
        <v>99.99851598173517</v>
      </c>
      <c r="F379" s="299">
        <v>8760</v>
      </c>
      <c r="G379" s="297">
        <f t="shared" si="90"/>
        <v>8759.87</v>
      </c>
      <c r="H379" s="298">
        <f t="shared" si="91"/>
        <v>8759.87</v>
      </c>
      <c r="I379" s="299">
        <v>8759.87</v>
      </c>
      <c r="J379" s="299"/>
      <c r="K379" s="339"/>
      <c r="L379" s="339"/>
      <c r="M379" s="339"/>
      <c r="N379" s="339"/>
      <c r="O379" s="339"/>
      <c r="P379" s="927"/>
      <c r="Q379" s="927"/>
      <c r="R379" s="339"/>
      <c r="S379" s="928"/>
    </row>
    <row r="380" spans="1:19" ht="16.5">
      <c r="A380" s="313"/>
      <c r="B380" s="313"/>
      <c r="C380" s="313">
        <v>4170</v>
      </c>
      <c r="D380" s="930" t="s">
        <v>292</v>
      </c>
      <c r="E380" s="331">
        <f t="shared" si="89"/>
        <v>100</v>
      </c>
      <c r="F380" s="299">
        <v>3182</v>
      </c>
      <c r="G380" s="297">
        <f t="shared" si="90"/>
        <v>3182</v>
      </c>
      <c r="H380" s="298">
        <f t="shared" si="91"/>
        <v>3182</v>
      </c>
      <c r="I380" s="508">
        <v>3182</v>
      </c>
      <c r="J380" s="339"/>
      <c r="K380" s="339"/>
      <c r="L380" s="339"/>
      <c r="M380" s="339"/>
      <c r="N380" s="339"/>
      <c r="O380" s="339"/>
      <c r="P380" s="927"/>
      <c r="Q380" s="927"/>
      <c r="R380" s="339"/>
      <c r="S380" s="928"/>
    </row>
    <row r="381" spans="1:19" ht="16.5">
      <c r="A381" s="313"/>
      <c r="B381" s="313"/>
      <c r="C381" s="313">
        <v>4210</v>
      </c>
      <c r="D381" s="930" t="s">
        <v>273</v>
      </c>
      <c r="E381" s="331">
        <f t="shared" si="89"/>
        <v>99.8013698630137</v>
      </c>
      <c r="F381" s="299">
        <v>292</v>
      </c>
      <c r="G381" s="297">
        <f t="shared" si="90"/>
        <v>291.42</v>
      </c>
      <c r="H381" s="298">
        <f t="shared" si="91"/>
        <v>291.42</v>
      </c>
      <c r="I381" s="339">
        <v>0</v>
      </c>
      <c r="J381" s="299">
        <v>291.42</v>
      </c>
      <c r="K381" s="339"/>
      <c r="L381" s="339"/>
      <c r="M381" s="339"/>
      <c r="N381" s="339"/>
      <c r="O381" s="339"/>
      <c r="P381" s="927"/>
      <c r="Q381" s="927"/>
      <c r="R381" s="339"/>
      <c r="S381" s="928"/>
    </row>
    <row r="382" spans="1:19" ht="16.5">
      <c r="A382" s="313"/>
      <c r="B382" s="313"/>
      <c r="C382" s="313">
        <v>4280</v>
      </c>
      <c r="D382" s="930" t="s">
        <v>328</v>
      </c>
      <c r="E382" s="331">
        <f t="shared" si="89"/>
        <v>100</v>
      </c>
      <c r="F382" s="299">
        <v>998</v>
      </c>
      <c r="G382" s="297">
        <f t="shared" si="90"/>
        <v>998</v>
      </c>
      <c r="H382" s="298">
        <f t="shared" si="91"/>
        <v>998</v>
      </c>
      <c r="I382" s="339"/>
      <c r="J382" s="299">
        <v>998</v>
      </c>
      <c r="K382" s="339"/>
      <c r="L382" s="339"/>
      <c r="M382" s="339"/>
      <c r="N382" s="339"/>
      <c r="O382" s="339"/>
      <c r="P382" s="927"/>
      <c r="Q382" s="927"/>
      <c r="R382" s="339"/>
      <c r="S382" s="928"/>
    </row>
    <row r="383" spans="1:19" s="192" customFormat="1" ht="16.5">
      <c r="A383" s="313"/>
      <c r="B383" s="313"/>
      <c r="C383" s="313">
        <v>4300</v>
      </c>
      <c r="D383" s="930" t="s">
        <v>264</v>
      </c>
      <c r="E383" s="331">
        <v>0</v>
      </c>
      <c r="F383" s="299">
        <v>0</v>
      </c>
      <c r="G383" s="297">
        <f t="shared" si="90"/>
        <v>0</v>
      </c>
      <c r="H383" s="298">
        <f t="shared" si="91"/>
        <v>0</v>
      </c>
      <c r="I383" s="339"/>
      <c r="J383" s="299">
        <v>0</v>
      </c>
      <c r="K383" s="339"/>
      <c r="L383" s="339"/>
      <c r="M383" s="339"/>
      <c r="N383" s="339"/>
      <c r="O383" s="339"/>
      <c r="P383" s="927"/>
      <c r="Q383" s="927"/>
      <c r="R383" s="339"/>
      <c r="S383" s="928"/>
    </row>
    <row r="384" spans="1:19" ht="16.5">
      <c r="A384" s="313"/>
      <c r="B384" s="313"/>
      <c r="C384" s="313">
        <v>4410</v>
      </c>
      <c r="D384" s="930" t="s">
        <v>342</v>
      </c>
      <c r="E384" s="331">
        <f t="shared" si="89"/>
        <v>99.97529258777632</v>
      </c>
      <c r="F384" s="299">
        <v>769</v>
      </c>
      <c r="G384" s="297">
        <f t="shared" si="90"/>
        <v>768.81</v>
      </c>
      <c r="H384" s="298">
        <f t="shared" si="91"/>
        <v>768.81</v>
      </c>
      <c r="I384" s="339"/>
      <c r="J384" s="299">
        <v>768.81</v>
      </c>
      <c r="K384" s="339"/>
      <c r="L384" s="339"/>
      <c r="M384" s="339"/>
      <c r="N384" s="339"/>
      <c r="O384" s="339"/>
      <c r="P384" s="927"/>
      <c r="Q384" s="927"/>
      <c r="R384" s="339"/>
      <c r="S384" s="928"/>
    </row>
    <row r="385" spans="1:19" ht="16.5">
      <c r="A385" s="313"/>
      <c r="B385" s="313"/>
      <c r="C385" s="313">
        <v>4440</v>
      </c>
      <c r="D385" s="635" t="s">
        <v>288</v>
      </c>
      <c r="E385" s="331">
        <f t="shared" si="89"/>
        <v>99.9953216374269</v>
      </c>
      <c r="F385" s="299">
        <v>17955</v>
      </c>
      <c r="G385" s="297">
        <v>17954.16</v>
      </c>
      <c r="H385" s="298">
        <f t="shared" si="91"/>
        <v>17954.16</v>
      </c>
      <c r="I385" s="339"/>
      <c r="J385" s="299">
        <v>17954.16</v>
      </c>
      <c r="K385" s="339"/>
      <c r="L385" s="339"/>
      <c r="M385" s="339"/>
      <c r="N385" s="339"/>
      <c r="O385" s="339"/>
      <c r="P385" s="927"/>
      <c r="Q385" s="927"/>
      <c r="R385" s="339"/>
      <c r="S385" s="928"/>
    </row>
    <row r="386" spans="1:19" ht="31.5">
      <c r="A386" s="313"/>
      <c r="B386" s="313"/>
      <c r="C386" s="313">
        <v>4700</v>
      </c>
      <c r="D386" s="635" t="s">
        <v>354</v>
      </c>
      <c r="E386" s="331">
        <f t="shared" si="89"/>
        <v>100</v>
      </c>
      <c r="F386" s="299">
        <v>36</v>
      </c>
      <c r="G386" s="297">
        <f t="shared" si="90"/>
        <v>36</v>
      </c>
      <c r="H386" s="298">
        <f t="shared" si="91"/>
        <v>36</v>
      </c>
      <c r="I386" s="339"/>
      <c r="J386" s="299">
        <v>36</v>
      </c>
      <c r="K386" s="339"/>
      <c r="L386" s="339"/>
      <c r="M386" s="339"/>
      <c r="N386" s="339"/>
      <c r="O386" s="339"/>
      <c r="P386" s="927"/>
      <c r="Q386" s="927"/>
      <c r="R386" s="339"/>
      <c r="S386" s="928"/>
    </row>
    <row r="387" spans="1:19" ht="16.5">
      <c r="A387" s="287"/>
      <c r="B387" s="287">
        <v>85295</v>
      </c>
      <c r="C387" s="287"/>
      <c r="D387" s="926" t="s">
        <v>16</v>
      </c>
      <c r="E387" s="330">
        <f t="shared" si="89"/>
        <v>99.38702782646602</v>
      </c>
      <c r="F387" s="335">
        <f>SUM(F388:F393)</f>
        <v>1110238</v>
      </c>
      <c r="G387" s="335">
        <f>SUM(G388:G393)</f>
        <v>1103432.5499999998</v>
      </c>
      <c r="H387" s="335">
        <f>SUM(H388:H393)</f>
        <v>1103432.5499999998</v>
      </c>
      <c r="I387" s="335">
        <f>SUM(I388:I392)</f>
        <v>2000</v>
      </c>
      <c r="J387" s="335">
        <f>SUM(J388:J393)</f>
        <v>3481.5499999999997</v>
      </c>
      <c r="K387" s="335">
        <f aca="true" t="shared" si="92" ref="K387:S387">SUM(K388:K392)</f>
        <v>10000</v>
      </c>
      <c r="L387" s="335">
        <f t="shared" si="92"/>
        <v>1087951</v>
      </c>
      <c r="M387" s="335">
        <f t="shared" si="92"/>
        <v>0</v>
      </c>
      <c r="N387" s="335">
        <f t="shared" si="92"/>
        <v>0</v>
      </c>
      <c r="O387" s="335">
        <f t="shared" si="92"/>
        <v>0</v>
      </c>
      <c r="P387" s="335">
        <f t="shared" si="92"/>
        <v>0</v>
      </c>
      <c r="Q387" s="335">
        <f t="shared" si="92"/>
        <v>0</v>
      </c>
      <c r="R387" s="335">
        <f t="shared" si="92"/>
        <v>0</v>
      </c>
      <c r="S387" s="335">
        <f t="shared" si="92"/>
        <v>0</v>
      </c>
    </row>
    <row r="388" spans="1:19" ht="31.5">
      <c r="A388" s="287"/>
      <c r="B388" s="287"/>
      <c r="C388" s="313">
        <v>2820</v>
      </c>
      <c r="D388" s="307" t="s">
        <v>366</v>
      </c>
      <c r="E388" s="331">
        <f t="shared" si="89"/>
        <v>100</v>
      </c>
      <c r="F388" s="299">
        <v>10000</v>
      </c>
      <c r="G388" s="297">
        <v>10000</v>
      </c>
      <c r="H388" s="298">
        <v>10000</v>
      </c>
      <c r="I388" s="335"/>
      <c r="J388" s="335"/>
      <c r="K388" s="299">
        <v>10000</v>
      </c>
      <c r="L388" s="335"/>
      <c r="M388" s="335"/>
      <c r="N388" s="335"/>
      <c r="O388" s="335"/>
      <c r="P388" s="929"/>
      <c r="Q388" s="929"/>
      <c r="R388" s="335"/>
      <c r="S388" s="952"/>
    </row>
    <row r="389" spans="1:19" ht="16.5">
      <c r="A389" s="313"/>
      <c r="B389" s="313"/>
      <c r="C389" s="313">
        <v>3110</v>
      </c>
      <c r="D389" s="930" t="s">
        <v>360</v>
      </c>
      <c r="E389" s="331">
        <f t="shared" si="89"/>
        <v>99.93010088985883</v>
      </c>
      <c r="F389" s="299">
        <v>1088712</v>
      </c>
      <c r="G389" s="297">
        <v>1087951</v>
      </c>
      <c r="H389" s="298">
        <v>1087951</v>
      </c>
      <c r="I389" s="339"/>
      <c r="J389" s="339"/>
      <c r="K389" s="333"/>
      <c r="L389" s="299">
        <v>1087951</v>
      </c>
      <c r="M389" s="339"/>
      <c r="N389" s="339"/>
      <c r="O389" s="339"/>
      <c r="P389" s="927"/>
      <c r="Q389" s="927"/>
      <c r="R389" s="339"/>
      <c r="S389" s="952"/>
    </row>
    <row r="390" spans="1:19" ht="16.5">
      <c r="A390" s="313"/>
      <c r="B390" s="313"/>
      <c r="C390" s="313">
        <v>4170</v>
      </c>
      <c r="D390" s="930" t="s">
        <v>263</v>
      </c>
      <c r="E390" s="331">
        <f t="shared" si="89"/>
        <v>100</v>
      </c>
      <c r="F390" s="299">
        <v>2000</v>
      </c>
      <c r="G390" s="297">
        <v>2000</v>
      </c>
      <c r="H390" s="298">
        <v>2000</v>
      </c>
      <c r="I390" s="339">
        <v>2000</v>
      </c>
      <c r="J390" s="339"/>
      <c r="K390" s="333"/>
      <c r="L390" s="299"/>
      <c r="M390" s="339"/>
      <c r="N390" s="339"/>
      <c r="O390" s="339"/>
      <c r="P390" s="927"/>
      <c r="Q390" s="927"/>
      <c r="R390" s="339"/>
      <c r="S390" s="952"/>
    </row>
    <row r="391" spans="1:19" ht="16.5">
      <c r="A391" s="313"/>
      <c r="B391" s="313"/>
      <c r="C391" s="313">
        <v>4210</v>
      </c>
      <c r="D391" s="930" t="s">
        <v>270</v>
      </c>
      <c r="E391" s="331">
        <f t="shared" si="89"/>
        <v>51.6784188034188</v>
      </c>
      <c r="F391" s="299">
        <v>2808</v>
      </c>
      <c r="G391" s="297">
        <v>1451.13</v>
      </c>
      <c r="H391" s="298">
        <v>1451.13</v>
      </c>
      <c r="I391" s="339"/>
      <c r="J391" s="339">
        <v>1451.13</v>
      </c>
      <c r="K391" s="333"/>
      <c r="L391" s="299"/>
      <c r="M391" s="339"/>
      <c r="N391" s="339"/>
      <c r="O391" s="339"/>
      <c r="P391" s="927"/>
      <c r="Q391" s="927"/>
      <c r="R391" s="339"/>
      <c r="S391" s="952"/>
    </row>
    <row r="392" spans="1:19" ht="16.5">
      <c r="A392" s="313"/>
      <c r="B392" s="313"/>
      <c r="C392" s="313">
        <v>4300</v>
      </c>
      <c r="D392" s="930" t="s">
        <v>264</v>
      </c>
      <c r="E392" s="331">
        <f t="shared" si="89"/>
        <v>27.729221279876636</v>
      </c>
      <c r="F392" s="299">
        <v>6485</v>
      </c>
      <c r="G392" s="297">
        <f>H392+P392</f>
        <v>1798.24</v>
      </c>
      <c r="H392" s="298">
        <f>SUM(I392:O392)</f>
        <v>1798.24</v>
      </c>
      <c r="I392" s="339"/>
      <c r="J392" s="299">
        <v>1798.24</v>
      </c>
      <c r="K392" s="339"/>
      <c r="L392" s="339"/>
      <c r="M392" s="339"/>
      <c r="N392" s="339"/>
      <c r="O392" s="339"/>
      <c r="P392" s="927"/>
      <c r="Q392" s="927"/>
      <c r="R392" s="339"/>
      <c r="S392" s="928"/>
    </row>
    <row r="393" spans="1:19" ht="31.5">
      <c r="A393" s="313"/>
      <c r="B393" s="313"/>
      <c r="C393" s="313">
        <v>4370</v>
      </c>
      <c r="D393" s="312" t="s">
        <v>299</v>
      </c>
      <c r="E393" s="331">
        <f t="shared" si="89"/>
        <v>99.6480686695279</v>
      </c>
      <c r="F393" s="299">
        <v>233</v>
      </c>
      <c r="G393" s="297">
        <v>232.18</v>
      </c>
      <c r="H393" s="298">
        <v>232.18</v>
      </c>
      <c r="I393" s="339"/>
      <c r="J393" s="299">
        <v>232.18</v>
      </c>
      <c r="K393" s="339"/>
      <c r="L393" s="339"/>
      <c r="M393" s="339"/>
      <c r="N393" s="339"/>
      <c r="O393" s="339"/>
      <c r="P393" s="927"/>
      <c r="Q393" s="927"/>
      <c r="R393" s="339"/>
      <c r="S393" s="928"/>
    </row>
    <row r="394" spans="1:19" ht="19.5" customHeight="1">
      <c r="A394" s="328">
        <v>853</v>
      </c>
      <c r="B394" s="328"/>
      <c r="C394" s="328"/>
      <c r="D394" s="283" t="s">
        <v>178</v>
      </c>
      <c r="E394" s="284">
        <f aca="true" t="shared" si="93" ref="E394:E457">(G394/F394)*100</f>
        <v>99.63622163555222</v>
      </c>
      <c r="F394" s="822">
        <f>SUM(F395+F406)</f>
        <v>318180</v>
      </c>
      <c r="G394" s="822">
        <f>SUM(G395+G406)</f>
        <v>317022.53</v>
      </c>
      <c r="H394" s="822">
        <f>SUM(H395+H406)</f>
        <v>317022.53</v>
      </c>
      <c r="I394" s="822">
        <f>SUM(I395+I406)</f>
        <v>120868.95</v>
      </c>
      <c r="J394" s="822">
        <f>SUM(J395)</f>
        <v>50676.78</v>
      </c>
      <c r="K394" s="822">
        <f aca="true" t="shared" si="94" ref="K394:S394">SUM(K395)</f>
        <v>0</v>
      </c>
      <c r="L394" s="822"/>
      <c r="M394" s="822">
        <f>SUM(M406)</f>
        <v>145476.80000000002</v>
      </c>
      <c r="N394" s="822">
        <f t="shared" si="94"/>
        <v>0</v>
      </c>
      <c r="O394" s="822">
        <f t="shared" si="94"/>
        <v>0</v>
      </c>
      <c r="P394" s="822">
        <f t="shared" si="94"/>
        <v>0</v>
      </c>
      <c r="Q394" s="822">
        <f t="shared" si="94"/>
        <v>0</v>
      </c>
      <c r="R394" s="822">
        <f t="shared" si="94"/>
        <v>0</v>
      </c>
      <c r="S394" s="822">
        <f t="shared" si="94"/>
        <v>0</v>
      </c>
    </row>
    <row r="395" spans="1:19" s="168" customFormat="1" ht="16.5">
      <c r="A395" s="306"/>
      <c r="B395" s="329">
        <v>85305</v>
      </c>
      <c r="C395" s="329"/>
      <c r="D395" s="926" t="s">
        <v>614</v>
      </c>
      <c r="E395" s="330">
        <f t="shared" si="93"/>
        <v>99.87118014519669</v>
      </c>
      <c r="F395" s="335">
        <f>SUM(F396:F405)</f>
        <v>171767</v>
      </c>
      <c r="G395" s="335">
        <f>SUM(G396:G405)</f>
        <v>171545.73</v>
      </c>
      <c r="H395" s="335">
        <f>SUM(H396:H405)</f>
        <v>171545.73</v>
      </c>
      <c r="I395" s="335">
        <f>SUM(I396:I404)</f>
        <v>120868.95</v>
      </c>
      <c r="J395" s="335">
        <f>SUM(J396:J405)</f>
        <v>50676.78</v>
      </c>
      <c r="K395" s="335">
        <f>SUM(K396:K404)</f>
        <v>0</v>
      </c>
      <c r="L395" s="335">
        <f>SUM(L396:L404)</f>
        <v>0</v>
      </c>
      <c r="M395" s="335">
        <f>SUM(M396:M405)</f>
        <v>0</v>
      </c>
      <c r="N395" s="335">
        <f aca="true" t="shared" si="95" ref="N395:S395">SUM(N396:N404)</f>
        <v>0</v>
      </c>
      <c r="O395" s="335">
        <f t="shared" si="95"/>
        <v>0</v>
      </c>
      <c r="P395" s="335">
        <f t="shared" si="95"/>
        <v>0</v>
      </c>
      <c r="Q395" s="335">
        <f t="shared" si="95"/>
        <v>0</v>
      </c>
      <c r="R395" s="335">
        <f t="shared" si="95"/>
        <v>0</v>
      </c>
      <c r="S395" s="335">
        <f t="shared" si="95"/>
        <v>0</v>
      </c>
    </row>
    <row r="396" spans="1:19" ht="16.5">
      <c r="A396" s="306"/>
      <c r="B396" s="306"/>
      <c r="C396" s="306">
        <v>4010</v>
      </c>
      <c r="D396" s="930" t="s">
        <v>325</v>
      </c>
      <c r="E396" s="331">
        <f t="shared" si="93"/>
        <v>99.99913676042677</v>
      </c>
      <c r="F396" s="299">
        <v>103100</v>
      </c>
      <c r="G396" s="297">
        <f aca="true" t="shared" si="96" ref="G396:G405">H396+P396</f>
        <v>103099.11</v>
      </c>
      <c r="H396" s="298">
        <v>103099.11</v>
      </c>
      <c r="I396" s="299">
        <v>103099.11</v>
      </c>
      <c r="J396" s="339"/>
      <c r="K396" s="339"/>
      <c r="L396" s="339"/>
      <c r="M396" s="299"/>
      <c r="N396" s="931"/>
      <c r="O396" s="931"/>
      <c r="P396" s="956"/>
      <c r="Q396" s="956"/>
      <c r="R396" s="931"/>
      <c r="S396" s="928"/>
    </row>
    <row r="397" spans="1:19" ht="16.5">
      <c r="A397" s="306"/>
      <c r="B397" s="306"/>
      <c r="C397" s="306">
        <v>4110</v>
      </c>
      <c r="D397" s="930" t="s">
        <v>338</v>
      </c>
      <c r="E397" s="331">
        <f t="shared" si="93"/>
        <v>99.48428571428572</v>
      </c>
      <c r="F397" s="299">
        <v>16800</v>
      </c>
      <c r="G397" s="297">
        <f t="shared" si="96"/>
        <v>16713.36</v>
      </c>
      <c r="H397" s="298">
        <f aca="true" t="shared" si="97" ref="H397:H405">SUM(I397:O397)</f>
        <v>16713.36</v>
      </c>
      <c r="I397" s="299">
        <v>16713.36</v>
      </c>
      <c r="J397" s="339"/>
      <c r="K397" s="339"/>
      <c r="L397" s="339"/>
      <c r="M397" s="299"/>
      <c r="N397" s="339"/>
      <c r="O397" s="339"/>
      <c r="P397" s="927"/>
      <c r="Q397" s="927"/>
      <c r="R397" s="339"/>
      <c r="S397" s="928"/>
    </row>
    <row r="398" spans="1:19" ht="16.5">
      <c r="A398" s="306"/>
      <c r="B398" s="306"/>
      <c r="C398" s="306">
        <v>4120</v>
      </c>
      <c r="D398" s="930" t="s">
        <v>339</v>
      </c>
      <c r="E398" s="331">
        <f t="shared" si="93"/>
        <v>96.04363636363637</v>
      </c>
      <c r="F398" s="299">
        <v>1100</v>
      </c>
      <c r="G398" s="297">
        <f t="shared" si="96"/>
        <v>1056.48</v>
      </c>
      <c r="H398" s="298">
        <f t="shared" si="97"/>
        <v>1056.48</v>
      </c>
      <c r="I398" s="299">
        <v>1056.48</v>
      </c>
      <c r="J398" s="339"/>
      <c r="K398" s="339"/>
      <c r="L398" s="339"/>
      <c r="M398" s="299"/>
      <c r="N398" s="335"/>
      <c r="O398" s="335"/>
      <c r="P398" s="929"/>
      <c r="Q398" s="929"/>
      <c r="R398" s="335"/>
      <c r="S398" s="928"/>
    </row>
    <row r="399" spans="1:19" ht="16.5">
      <c r="A399" s="306"/>
      <c r="B399" s="306"/>
      <c r="C399" s="306">
        <v>4170</v>
      </c>
      <c r="D399" s="930" t="s">
        <v>263</v>
      </c>
      <c r="E399" s="331">
        <v>0</v>
      </c>
      <c r="F399" s="299">
        <v>0</v>
      </c>
      <c r="G399" s="297">
        <f t="shared" si="96"/>
        <v>0</v>
      </c>
      <c r="H399" s="298">
        <f t="shared" si="97"/>
        <v>0</v>
      </c>
      <c r="I399" s="299"/>
      <c r="J399" s="339"/>
      <c r="K399" s="339"/>
      <c r="L399" s="339"/>
      <c r="M399" s="299"/>
      <c r="N399" s="339"/>
      <c r="O399" s="339"/>
      <c r="P399" s="927"/>
      <c r="Q399" s="927"/>
      <c r="R399" s="339"/>
      <c r="S399" s="928"/>
    </row>
    <row r="400" spans="1:19" ht="16.5">
      <c r="A400" s="306"/>
      <c r="B400" s="306"/>
      <c r="C400" s="306">
        <v>4210</v>
      </c>
      <c r="D400" s="930" t="s">
        <v>270</v>
      </c>
      <c r="E400" s="331">
        <f t="shared" si="93"/>
        <v>99.99921568627451</v>
      </c>
      <c r="F400" s="299">
        <v>12750</v>
      </c>
      <c r="G400" s="297">
        <f t="shared" si="96"/>
        <v>12749.9</v>
      </c>
      <c r="H400" s="298">
        <f t="shared" si="97"/>
        <v>12749.9</v>
      </c>
      <c r="I400" s="339"/>
      <c r="J400" s="299">
        <v>12749.9</v>
      </c>
      <c r="K400" s="339"/>
      <c r="L400" s="339"/>
      <c r="M400" s="299"/>
      <c r="N400" s="339"/>
      <c r="O400" s="339"/>
      <c r="P400" s="927"/>
      <c r="Q400" s="927"/>
      <c r="R400" s="339"/>
      <c r="S400" s="928"/>
    </row>
    <row r="401" spans="1:19" ht="16.5">
      <c r="A401" s="306"/>
      <c r="B401" s="306"/>
      <c r="C401" s="306">
        <v>4220</v>
      </c>
      <c r="D401" s="930" t="s">
        <v>416</v>
      </c>
      <c r="E401" s="331">
        <f t="shared" si="93"/>
        <v>99.85135135135135</v>
      </c>
      <c r="F401" s="299">
        <v>20350</v>
      </c>
      <c r="G401" s="297">
        <f t="shared" si="96"/>
        <v>20319.75</v>
      </c>
      <c r="H401" s="298">
        <f t="shared" si="97"/>
        <v>20319.75</v>
      </c>
      <c r="I401" s="339"/>
      <c r="J401" s="299">
        <v>20319.75</v>
      </c>
      <c r="K401" s="339"/>
      <c r="L401" s="339"/>
      <c r="M401" s="299"/>
      <c r="N401" s="339"/>
      <c r="O401" s="339"/>
      <c r="P401" s="927"/>
      <c r="Q401" s="927"/>
      <c r="R401" s="339"/>
      <c r="S401" s="928"/>
    </row>
    <row r="402" spans="1:19" ht="16.5">
      <c r="A402" s="306"/>
      <c r="B402" s="306"/>
      <c r="C402" s="306">
        <v>4240</v>
      </c>
      <c r="D402" s="930" t="s">
        <v>332</v>
      </c>
      <c r="E402" s="331">
        <v>100</v>
      </c>
      <c r="F402" s="299">
        <v>1500</v>
      </c>
      <c r="G402" s="297">
        <v>1498.18</v>
      </c>
      <c r="H402" s="298">
        <v>1498.18</v>
      </c>
      <c r="I402" s="339"/>
      <c r="J402" s="299">
        <v>1498.18</v>
      </c>
      <c r="K402" s="339"/>
      <c r="L402" s="339"/>
      <c r="M402" s="299"/>
      <c r="N402" s="339"/>
      <c r="O402" s="339"/>
      <c r="P402" s="927"/>
      <c r="Q402" s="927"/>
      <c r="R402" s="339"/>
      <c r="S402" s="928"/>
    </row>
    <row r="403" spans="1:19" ht="16.5">
      <c r="A403" s="306"/>
      <c r="B403" s="306"/>
      <c r="C403" s="306">
        <v>4260</v>
      </c>
      <c r="D403" s="930" t="s">
        <v>267</v>
      </c>
      <c r="E403" s="331">
        <f t="shared" si="93"/>
        <v>99.25632869449967</v>
      </c>
      <c r="F403" s="299">
        <v>7545</v>
      </c>
      <c r="G403" s="297">
        <f t="shared" si="96"/>
        <v>7488.89</v>
      </c>
      <c r="H403" s="298">
        <f t="shared" si="97"/>
        <v>7488.89</v>
      </c>
      <c r="I403" s="339"/>
      <c r="J403" s="299">
        <v>7488.89</v>
      </c>
      <c r="K403" s="339"/>
      <c r="L403" s="339"/>
      <c r="M403" s="299"/>
      <c r="N403" s="339"/>
      <c r="O403" s="339"/>
      <c r="P403" s="927"/>
      <c r="Q403" s="927"/>
      <c r="R403" s="339"/>
      <c r="S403" s="952"/>
    </row>
    <row r="404" spans="1:19" ht="16.5">
      <c r="A404" s="306"/>
      <c r="B404" s="306"/>
      <c r="C404" s="306">
        <v>4300</v>
      </c>
      <c r="D404" s="930" t="s">
        <v>264</v>
      </c>
      <c r="E404" s="331">
        <f t="shared" si="93"/>
        <v>99.9593717277487</v>
      </c>
      <c r="F404" s="299">
        <v>4775</v>
      </c>
      <c r="G404" s="297">
        <f t="shared" si="96"/>
        <v>4773.06</v>
      </c>
      <c r="H404" s="298">
        <f t="shared" si="97"/>
        <v>4773.06</v>
      </c>
      <c r="I404" s="339"/>
      <c r="J404" s="299">
        <v>4773.06</v>
      </c>
      <c r="K404" s="339"/>
      <c r="L404" s="339"/>
      <c r="M404" s="299"/>
      <c r="N404" s="335"/>
      <c r="O404" s="335"/>
      <c r="P404" s="929"/>
      <c r="Q404" s="929"/>
      <c r="R404" s="335"/>
      <c r="S404" s="928"/>
    </row>
    <row r="405" spans="1:19" ht="16.5">
      <c r="A405" s="306"/>
      <c r="B405" s="306"/>
      <c r="C405" s="306">
        <v>4440</v>
      </c>
      <c r="D405" s="635" t="s">
        <v>288</v>
      </c>
      <c r="E405" s="331">
        <f t="shared" si="93"/>
        <v>100</v>
      </c>
      <c r="F405" s="299">
        <v>3847</v>
      </c>
      <c r="G405" s="297">
        <f t="shared" si="96"/>
        <v>3847</v>
      </c>
      <c r="H405" s="298">
        <f t="shared" si="97"/>
        <v>3847</v>
      </c>
      <c r="I405" s="339"/>
      <c r="J405" s="299">
        <v>3847</v>
      </c>
      <c r="K405" s="339"/>
      <c r="L405" s="339"/>
      <c r="M405" s="299"/>
      <c r="N405" s="335"/>
      <c r="O405" s="335"/>
      <c r="P405" s="929"/>
      <c r="Q405" s="929"/>
      <c r="R405" s="335"/>
      <c r="S405" s="928"/>
    </row>
    <row r="406" spans="1:19" ht="16.5">
      <c r="A406" s="306"/>
      <c r="B406" s="329">
        <v>85395</v>
      </c>
      <c r="C406" s="306"/>
      <c r="D406" s="935" t="s">
        <v>16</v>
      </c>
      <c r="E406" s="330">
        <f t="shared" si="93"/>
        <v>99.36057590514504</v>
      </c>
      <c r="F406" s="335">
        <f>SUM(F407:F425)</f>
        <v>146413</v>
      </c>
      <c r="G406" s="491">
        <f>SUM(G407:G425)</f>
        <v>145476.80000000002</v>
      </c>
      <c r="H406" s="314">
        <f>SUM(H407:H425)</f>
        <v>145476.80000000002</v>
      </c>
      <c r="I406" s="957">
        <f>SUM(I408:I417)</f>
        <v>0</v>
      </c>
      <c r="J406" s="335">
        <f>SUM(J418:J423)</f>
        <v>0</v>
      </c>
      <c r="K406" s="339"/>
      <c r="L406" s="957">
        <f>SUM(L407)</f>
        <v>0</v>
      </c>
      <c r="M406" s="335">
        <f>SUM(M407:M425)</f>
        <v>145476.80000000002</v>
      </c>
      <c r="N406" s="335"/>
      <c r="O406" s="335"/>
      <c r="P406" s="929"/>
      <c r="Q406" s="929"/>
      <c r="R406" s="335"/>
      <c r="S406" s="928"/>
    </row>
    <row r="407" spans="1:19" ht="16.5">
      <c r="A407" s="306"/>
      <c r="B407" s="329"/>
      <c r="C407" s="306">
        <v>3119</v>
      </c>
      <c r="D407" s="930" t="s">
        <v>360</v>
      </c>
      <c r="E407" s="331">
        <f t="shared" si="93"/>
        <v>100</v>
      </c>
      <c r="F407" s="299">
        <v>14553</v>
      </c>
      <c r="G407" s="297">
        <v>14553</v>
      </c>
      <c r="H407" s="298">
        <v>14553</v>
      </c>
      <c r="I407" s="339"/>
      <c r="J407" s="299"/>
      <c r="K407" s="339"/>
      <c r="L407" s="339"/>
      <c r="M407" s="299">
        <v>14553</v>
      </c>
      <c r="N407" s="335"/>
      <c r="O407" s="335"/>
      <c r="P407" s="929"/>
      <c r="Q407" s="929"/>
      <c r="R407" s="335"/>
      <c r="S407" s="928"/>
    </row>
    <row r="408" spans="1:19" ht="16.5">
      <c r="A408" s="306"/>
      <c r="B408" s="329"/>
      <c r="C408" s="306">
        <v>4017</v>
      </c>
      <c r="D408" s="930" t="s">
        <v>325</v>
      </c>
      <c r="E408" s="331">
        <f t="shared" si="93"/>
        <v>99.93985042735044</v>
      </c>
      <c r="F408" s="299">
        <v>46800</v>
      </c>
      <c r="G408" s="297">
        <v>46771.85</v>
      </c>
      <c r="H408" s="297">
        <v>46771.85</v>
      </c>
      <c r="I408" s="339"/>
      <c r="J408" s="299"/>
      <c r="K408" s="339"/>
      <c r="L408" s="339"/>
      <c r="M408" s="299">
        <v>46771.85</v>
      </c>
      <c r="N408" s="335"/>
      <c r="O408" s="335"/>
      <c r="P408" s="929"/>
      <c r="Q408" s="929"/>
      <c r="R408" s="335"/>
      <c r="S408" s="928"/>
    </row>
    <row r="409" spans="1:19" ht="16.5">
      <c r="A409" s="306"/>
      <c r="B409" s="329"/>
      <c r="C409" s="306">
        <v>4019</v>
      </c>
      <c r="D409" s="930" t="s">
        <v>325</v>
      </c>
      <c r="E409" s="331">
        <f t="shared" si="93"/>
        <v>100</v>
      </c>
      <c r="F409" s="299">
        <v>2600</v>
      </c>
      <c r="G409" s="297">
        <v>2600</v>
      </c>
      <c r="H409" s="297">
        <v>2600</v>
      </c>
      <c r="I409" s="339"/>
      <c r="J409" s="299"/>
      <c r="K409" s="339"/>
      <c r="L409" s="339"/>
      <c r="M409" s="299">
        <v>2600</v>
      </c>
      <c r="N409" s="335"/>
      <c r="O409" s="335"/>
      <c r="P409" s="929"/>
      <c r="Q409" s="929"/>
      <c r="R409" s="335"/>
      <c r="S409" s="928"/>
    </row>
    <row r="410" spans="1:19" ht="16.5">
      <c r="A410" s="306"/>
      <c r="B410" s="329"/>
      <c r="C410" s="306">
        <v>4047</v>
      </c>
      <c r="D410" s="930" t="s">
        <v>337</v>
      </c>
      <c r="E410" s="331">
        <f t="shared" si="93"/>
        <v>99.85498839907193</v>
      </c>
      <c r="F410" s="299">
        <v>4310</v>
      </c>
      <c r="G410" s="297">
        <v>4303.75</v>
      </c>
      <c r="H410" s="297">
        <v>4303.75</v>
      </c>
      <c r="I410" s="339"/>
      <c r="J410" s="299"/>
      <c r="K410" s="339"/>
      <c r="L410" s="339"/>
      <c r="M410" s="299">
        <v>4303.75</v>
      </c>
      <c r="N410" s="335"/>
      <c r="O410" s="335"/>
      <c r="P410" s="929"/>
      <c r="Q410" s="929"/>
      <c r="R410" s="335"/>
      <c r="S410" s="928"/>
    </row>
    <row r="411" spans="1:19" ht="16.5">
      <c r="A411" s="306"/>
      <c r="B411" s="329"/>
      <c r="C411" s="306">
        <v>4049</v>
      </c>
      <c r="D411" s="930" t="s">
        <v>337</v>
      </c>
      <c r="E411" s="331">
        <f t="shared" si="93"/>
        <v>100</v>
      </c>
      <c r="F411" s="299">
        <v>250</v>
      </c>
      <c r="G411" s="297">
        <v>250</v>
      </c>
      <c r="H411" s="297">
        <v>250</v>
      </c>
      <c r="I411" s="339"/>
      <c r="J411" s="299"/>
      <c r="K411" s="339"/>
      <c r="L411" s="339"/>
      <c r="M411" s="299">
        <v>250</v>
      </c>
      <c r="N411" s="335"/>
      <c r="O411" s="335"/>
      <c r="P411" s="929"/>
      <c r="Q411" s="929"/>
      <c r="R411" s="335"/>
      <c r="S411" s="928"/>
    </row>
    <row r="412" spans="1:19" ht="16.5">
      <c r="A412" s="306"/>
      <c r="B412" s="329"/>
      <c r="C412" s="306">
        <v>4117</v>
      </c>
      <c r="D412" s="930" t="s">
        <v>338</v>
      </c>
      <c r="E412" s="331">
        <f t="shared" si="93"/>
        <v>99.99807028234817</v>
      </c>
      <c r="F412" s="299">
        <v>9846</v>
      </c>
      <c r="G412" s="297">
        <v>9845.81</v>
      </c>
      <c r="H412" s="297">
        <v>9845.81</v>
      </c>
      <c r="I412" s="339"/>
      <c r="J412" s="299"/>
      <c r="K412" s="339"/>
      <c r="L412" s="339"/>
      <c r="M412" s="299">
        <v>9845.81</v>
      </c>
      <c r="N412" s="335"/>
      <c r="O412" s="335"/>
      <c r="P412" s="929"/>
      <c r="Q412" s="929"/>
      <c r="R412" s="335"/>
      <c r="S412" s="928"/>
    </row>
    <row r="413" spans="1:19" ht="16.5">
      <c r="A413" s="306"/>
      <c r="B413" s="329"/>
      <c r="C413" s="306">
        <v>4119</v>
      </c>
      <c r="D413" s="930" t="s">
        <v>338</v>
      </c>
      <c r="E413" s="331">
        <f t="shared" si="93"/>
        <v>99.93436960276338</v>
      </c>
      <c r="F413" s="299">
        <v>579</v>
      </c>
      <c r="G413" s="297">
        <v>578.62</v>
      </c>
      <c r="H413" s="297">
        <v>578.62</v>
      </c>
      <c r="I413" s="339"/>
      <c r="J413" s="299"/>
      <c r="K413" s="339"/>
      <c r="L413" s="339"/>
      <c r="M413" s="299">
        <v>578.62</v>
      </c>
      <c r="N413" s="335"/>
      <c r="O413" s="335"/>
      <c r="P413" s="929"/>
      <c r="Q413" s="929"/>
      <c r="R413" s="335"/>
      <c r="S413" s="928"/>
    </row>
    <row r="414" spans="1:19" ht="16.5">
      <c r="A414" s="306"/>
      <c r="B414" s="329"/>
      <c r="C414" s="306">
        <v>4127</v>
      </c>
      <c r="D414" s="930" t="s">
        <v>339</v>
      </c>
      <c r="E414" s="331">
        <f t="shared" si="93"/>
        <v>98.47121212121212</v>
      </c>
      <c r="F414" s="299">
        <v>1320</v>
      </c>
      <c r="G414" s="297">
        <v>1299.82</v>
      </c>
      <c r="H414" s="297">
        <v>1299.82</v>
      </c>
      <c r="I414" s="339"/>
      <c r="J414" s="299"/>
      <c r="K414" s="339"/>
      <c r="L414" s="339"/>
      <c r="M414" s="299">
        <v>1299.82</v>
      </c>
      <c r="N414" s="335"/>
      <c r="O414" s="335"/>
      <c r="P414" s="929"/>
      <c r="Q414" s="929"/>
      <c r="R414" s="335"/>
      <c r="S414" s="928"/>
    </row>
    <row r="415" spans="1:19" ht="16.5">
      <c r="A415" s="306"/>
      <c r="B415" s="329"/>
      <c r="C415" s="306">
        <v>4129</v>
      </c>
      <c r="D415" s="930" t="s">
        <v>339</v>
      </c>
      <c r="E415" s="331">
        <f t="shared" si="93"/>
        <v>95.5875</v>
      </c>
      <c r="F415" s="299">
        <v>80</v>
      </c>
      <c r="G415" s="297">
        <v>76.47</v>
      </c>
      <c r="H415" s="297">
        <v>76.47</v>
      </c>
      <c r="I415" s="339"/>
      <c r="J415" s="299"/>
      <c r="K415" s="339"/>
      <c r="L415" s="339"/>
      <c r="M415" s="299">
        <v>76.47</v>
      </c>
      <c r="N415" s="335"/>
      <c r="O415" s="335"/>
      <c r="P415" s="929"/>
      <c r="Q415" s="929"/>
      <c r="R415" s="335"/>
      <c r="S415" s="928"/>
    </row>
    <row r="416" spans="1:19" ht="16.5">
      <c r="A416" s="306"/>
      <c r="B416" s="329"/>
      <c r="C416" s="306">
        <v>4177</v>
      </c>
      <c r="D416" s="930" t="s">
        <v>263</v>
      </c>
      <c r="E416" s="331">
        <f t="shared" si="93"/>
        <v>99.9905224499467</v>
      </c>
      <c r="F416" s="299">
        <v>8441</v>
      </c>
      <c r="G416" s="297">
        <v>8440.2</v>
      </c>
      <c r="H416" s="297">
        <v>8440.2</v>
      </c>
      <c r="I416" s="339"/>
      <c r="J416" s="299"/>
      <c r="K416" s="339"/>
      <c r="L416" s="339"/>
      <c r="M416" s="299">
        <v>8440.2</v>
      </c>
      <c r="N416" s="335"/>
      <c r="O416" s="335"/>
      <c r="P416" s="929"/>
      <c r="Q416" s="929"/>
      <c r="R416" s="335"/>
      <c r="S416" s="928"/>
    </row>
    <row r="417" spans="1:19" ht="16.5">
      <c r="A417" s="306"/>
      <c r="B417" s="329"/>
      <c r="C417" s="306">
        <v>4179</v>
      </c>
      <c r="D417" s="930" t="s">
        <v>263</v>
      </c>
      <c r="E417" s="331">
        <f t="shared" si="93"/>
        <v>99.97983870967741</v>
      </c>
      <c r="F417" s="299">
        <v>496</v>
      </c>
      <c r="G417" s="297">
        <v>495.9</v>
      </c>
      <c r="H417" s="297">
        <v>495.9</v>
      </c>
      <c r="I417" s="339"/>
      <c r="J417" s="299"/>
      <c r="K417" s="339"/>
      <c r="L417" s="339"/>
      <c r="M417" s="299">
        <v>495.9</v>
      </c>
      <c r="N417" s="335"/>
      <c r="O417" s="335"/>
      <c r="P417" s="929"/>
      <c r="Q417" s="929"/>
      <c r="R417" s="335"/>
      <c r="S417" s="928"/>
    </row>
    <row r="418" spans="1:19" ht="16.5">
      <c r="A418" s="306"/>
      <c r="B418" s="329"/>
      <c r="C418" s="306">
        <v>4217</v>
      </c>
      <c r="D418" s="930" t="s">
        <v>270</v>
      </c>
      <c r="E418" s="331">
        <f t="shared" si="93"/>
        <v>83.77477824913228</v>
      </c>
      <c r="F418" s="299">
        <v>5186</v>
      </c>
      <c r="G418" s="297">
        <v>4344.56</v>
      </c>
      <c r="H418" s="297">
        <v>4344.56</v>
      </c>
      <c r="I418" s="339"/>
      <c r="J418" s="299"/>
      <c r="K418" s="339"/>
      <c r="L418" s="339"/>
      <c r="M418" s="299">
        <v>4344.56</v>
      </c>
      <c r="N418" s="335"/>
      <c r="O418" s="335"/>
      <c r="P418" s="929"/>
      <c r="Q418" s="929"/>
      <c r="R418" s="335"/>
      <c r="S418" s="928"/>
    </row>
    <row r="419" spans="1:19" ht="16.5">
      <c r="A419" s="306"/>
      <c r="B419" s="329"/>
      <c r="C419" s="306">
        <v>4219</v>
      </c>
      <c r="D419" s="930" t="s">
        <v>270</v>
      </c>
      <c r="E419" s="331">
        <f t="shared" si="93"/>
        <v>99.703125</v>
      </c>
      <c r="F419" s="299">
        <v>256</v>
      </c>
      <c r="G419" s="297">
        <v>255.24</v>
      </c>
      <c r="H419" s="297">
        <v>255.24</v>
      </c>
      <c r="I419" s="339"/>
      <c r="J419" s="299"/>
      <c r="K419" s="339"/>
      <c r="L419" s="339"/>
      <c r="M419" s="299">
        <v>255.24</v>
      </c>
      <c r="N419" s="335"/>
      <c r="O419" s="335"/>
      <c r="P419" s="929"/>
      <c r="Q419" s="929"/>
      <c r="R419" s="335"/>
      <c r="S419" s="928"/>
    </row>
    <row r="420" spans="1:19" ht="16.5">
      <c r="A420" s="306"/>
      <c r="B420" s="329"/>
      <c r="C420" s="306">
        <v>4307</v>
      </c>
      <c r="D420" s="930" t="s">
        <v>264</v>
      </c>
      <c r="E420" s="331">
        <f t="shared" si="93"/>
        <v>99.99931797044538</v>
      </c>
      <c r="F420" s="299">
        <v>48385</v>
      </c>
      <c r="G420" s="297">
        <v>48384.67</v>
      </c>
      <c r="H420" s="297">
        <v>48384.67</v>
      </c>
      <c r="I420" s="339"/>
      <c r="J420" s="299"/>
      <c r="K420" s="339"/>
      <c r="L420" s="339"/>
      <c r="M420" s="299">
        <v>48384.67</v>
      </c>
      <c r="N420" s="335"/>
      <c r="O420" s="335"/>
      <c r="P420" s="929"/>
      <c r="Q420" s="929"/>
      <c r="R420" s="335"/>
      <c r="S420" s="928"/>
    </row>
    <row r="421" spans="1:19" ht="16.5">
      <c r="A421" s="306"/>
      <c r="B421" s="329"/>
      <c r="C421" s="306">
        <v>4309</v>
      </c>
      <c r="D421" s="930" t="s">
        <v>264</v>
      </c>
      <c r="E421" s="331">
        <f t="shared" si="93"/>
        <v>99.99168330006654</v>
      </c>
      <c r="F421" s="299">
        <v>3006</v>
      </c>
      <c r="G421" s="297">
        <v>3005.75</v>
      </c>
      <c r="H421" s="297">
        <v>3005.75</v>
      </c>
      <c r="I421" s="339"/>
      <c r="J421" s="299"/>
      <c r="K421" s="339"/>
      <c r="L421" s="339"/>
      <c r="M421" s="299">
        <v>3005.75</v>
      </c>
      <c r="N421" s="335"/>
      <c r="O421" s="335"/>
      <c r="P421" s="929"/>
      <c r="Q421" s="929"/>
      <c r="R421" s="335"/>
      <c r="S421" s="928"/>
    </row>
    <row r="422" spans="1:19" ht="16.5">
      <c r="A422" s="306"/>
      <c r="B422" s="329"/>
      <c r="C422" s="306">
        <v>4417</v>
      </c>
      <c r="D422" s="930" t="s">
        <v>342</v>
      </c>
      <c r="E422" s="331">
        <f t="shared" si="93"/>
        <v>83.10526315789474</v>
      </c>
      <c r="F422" s="299">
        <v>190</v>
      </c>
      <c r="G422" s="297">
        <v>157.9</v>
      </c>
      <c r="H422" s="297">
        <v>157.9</v>
      </c>
      <c r="I422" s="339"/>
      <c r="J422" s="299"/>
      <c r="K422" s="339"/>
      <c r="L422" s="339"/>
      <c r="M422" s="299">
        <v>157.9</v>
      </c>
      <c r="N422" s="335"/>
      <c r="O422" s="335"/>
      <c r="P422" s="929"/>
      <c r="Q422" s="929"/>
      <c r="R422" s="335"/>
      <c r="S422" s="928"/>
    </row>
    <row r="423" spans="1:19" ht="16.5">
      <c r="A423" s="306"/>
      <c r="B423" s="329"/>
      <c r="C423" s="306">
        <v>4419</v>
      </c>
      <c r="D423" s="930" t="s">
        <v>342</v>
      </c>
      <c r="E423" s="331">
        <f t="shared" si="93"/>
        <v>92.6</v>
      </c>
      <c r="F423" s="299">
        <v>10</v>
      </c>
      <c r="G423" s="297">
        <v>9.26</v>
      </c>
      <c r="H423" s="297">
        <v>9.26</v>
      </c>
      <c r="I423" s="339"/>
      <c r="J423" s="299"/>
      <c r="K423" s="339"/>
      <c r="L423" s="339"/>
      <c r="M423" s="299">
        <v>9.26</v>
      </c>
      <c r="N423" s="335"/>
      <c r="O423" s="335"/>
      <c r="P423" s="929"/>
      <c r="Q423" s="929"/>
      <c r="R423" s="335"/>
      <c r="S423" s="928"/>
    </row>
    <row r="424" spans="1:19" ht="16.5">
      <c r="A424" s="306"/>
      <c r="B424" s="329"/>
      <c r="C424" s="306">
        <v>4437</v>
      </c>
      <c r="D424" s="930" t="s">
        <v>265</v>
      </c>
      <c r="E424" s="331">
        <f t="shared" si="93"/>
        <v>99.22222222222223</v>
      </c>
      <c r="F424" s="299">
        <v>99</v>
      </c>
      <c r="G424" s="297">
        <v>98.23</v>
      </c>
      <c r="H424" s="297">
        <v>98.23</v>
      </c>
      <c r="I424" s="339"/>
      <c r="J424" s="299"/>
      <c r="K424" s="339"/>
      <c r="L424" s="339"/>
      <c r="M424" s="299">
        <v>98.23</v>
      </c>
      <c r="N424" s="335"/>
      <c r="O424" s="335"/>
      <c r="P424" s="929"/>
      <c r="Q424" s="929"/>
      <c r="R424" s="335"/>
      <c r="S424" s="928"/>
    </row>
    <row r="425" spans="1:19" ht="16.5">
      <c r="A425" s="306"/>
      <c r="B425" s="329"/>
      <c r="C425" s="306">
        <v>4439</v>
      </c>
      <c r="D425" s="930" t="s">
        <v>265</v>
      </c>
      <c r="E425" s="331">
        <f t="shared" si="93"/>
        <v>96.16666666666666</v>
      </c>
      <c r="F425" s="299">
        <v>6</v>
      </c>
      <c r="G425" s="297">
        <v>5.77</v>
      </c>
      <c r="H425" s="297">
        <v>5.77</v>
      </c>
      <c r="I425" s="339"/>
      <c r="J425" s="299"/>
      <c r="K425" s="339"/>
      <c r="L425" s="339"/>
      <c r="M425" s="299">
        <v>5.77</v>
      </c>
      <c r="N425" s="335"/>
      <c r="O425" s="335"/>
      <c r="P425" s="929"/>
      <c r="Q425" s="929"/>
      <c r="R425" s="335"/>
      <c r="S425" s="928"/>
    </row>
    <row r="426" spans="1:19" ht="16.5">
      <c r="A426" s="328">
        <v>854</v>
      </c>
      <c r="B426" s="328"/>
      <c r="C426" s="328"/>
      <c r="D426" s="283" t="s">
        <v>367</v>
      </c>
      <c r="E426" s="284">
        <f t="shared" si="93"/>
        <v>73.42412364656545</v>
      </c>
      <c r="F426" s="822">
        <f aca="true" t="shared" si="98" ref="F426:S426">F427</f>
        <v>273748</v>
      </c>
      <c r="G426" s="822">
        <f>SUM(G428)</f>
        <v>200997.07</v>
      </c>
      <c r="H426" s="822">
        <f t="shared" si="98"/>
        <v>200997.07</v>
      </c>
      <c r="I426" s="822">
        <f t="shared" si="98"/>
        <v>0</v>
      </c>
      <c r="J426" s="822">
        <f t="shared" si="98"/>
        <v>0</v>
      </c>
      <c r="K426" s="822">
        <f t="shared" si="98"/>
        <v>0</v>
      </c>
      <c r="L426" s="822">
        <f t="shared" si="98"/>
        <v>200997.07</v>
      </c>
      <c r="M426" s="822">
        <f t="shared" si="98"/>
        <v>0</v>
      </c>
      <c r="N426" s="822">
        <f t="shared" si="98"/>
        <v>0</v>
      </c>
      <c r="O426" s="822">
        <f t="shared" si="98"/>
        <v>0</v>
      </c>
      <c r="P426" s="822">
        <f t="shared" si="98"/>
        <v>0</v>
      </c>
      <c r="Q426" s="822">
        <f t="shared" si="98"/>
        <v>0</v>
      </c>
      <c r="R426" s="822">
        <f t="shared" si="98"/>
        <v>0</v>
      </c>
      <c r="S426" s="822">
        <f t="shared" si="98"/>
        <v>0</v>
      </c>
    </row>
    <row r="427" spans="1:19" ht="16.5">
      <c r="A427" s="329"/>
      <c r="B427" s="329">
        <v>85415</v>
      </c>
      <c r="C427" s="329"/>
      <c r="D427" s="288" t="s">
        <v>183</v>
      </c>
      <c r="E427" s="331">
        <f t="shared" si="93"/>
        <v>73.42412364656545</v>
      </c>
      <c r="F427" s="335">
        <f aca="true" t="shared" si="99" ref="F427:S427">SUM(F428:F428)</f>
        <v>273748</v>
      </c>
      <c r="G427" s="335">
        <f t="shared" si="99"/>
        <v>200997.07</v>
      </c>
      <c r="H427" s="335">
        <f t="shared" si="99"/>
        <v>200997.07</v>
      </c>
      <c r="I427" s="335">
        <f t="shared" si="99"/>
        <v>0</v>
      </c>
      <c r="J427" s="335">
        <f t="shared" si="99"/>
        <v>0</v>
      </c>
      <c r="K427" s="335">
        <f t="shared" si="99"/>
        <v>0</v>
      </c>
      <c r="L427" s="335">
        <f t="shared" si="99"/>
        <v>200997.07</v>
      </c>
      <c r="M427" s="335">
        <f t="shared" si="99"/>
        <v>0</v>
      </c>
      <c r="N427" s="335">
        <f t="shared" si="99"/>
        <v>0</v>
      </c>
      <c r="O427" s="335">
        <f t="shared" si="99"/>
        <v>0</v>
      </c>
      <c r="P427" s="335">
        <f t="shared" si="99"/>
        <v>0</v>
      </c>
      <c r="Q427" s="335">
        <f t="shared" si="99"/>
        <v>0</v>
      </c>
      <c r="R427" s="335">
        <f t="shared" si="99"/>
        <v>0</v>
      </c>
      <c r="S427" s="335">
        <f t="shared" si="99"/>
        <v>0</v>
      </c>
    </row>
    <row r="428" spans="1:19" ht="16.5">
      <c r="A428" s="306"/>
      <c r="B428" s="306"/>
      <c r="C428" s="306">
        <v>3260</v>
      </c>
      <c r="D428" s="307" t="s">
        <v>368</v>
      </c>
      <c r="E428" s="331">
        <f t="shared" si="93"/>
        <v>73.42412364656545</v>
      </c>
      <c r="F428" s="299">
        <v>273748</v>
      </c>
      <c r="G428" s="297">
        <v>200997.07</v>
      </c>
      <c r="H428" s="298">
        <v>200997.07</v>
      </c>
      <c r="I428" s="339"/>
      <c r="J428" s="339"/>
      <c r="K428" s="339"/>
      <c r="L428" s="339">
        <v>200997.07</v>
      </c>
      <c r="M428" s="339"/>
      <c r="N428" s="958"/>
      <c r="O428" s="959"/>
      <c r="P428" s="960"/>
      <c r="Q428" s="960"/>
      <c r="R428" s="959"/>
      <c r="S428" s="928"/>
    </row>
    <row r="429" spans="1:19" ht="16.5">
      <c r="A429" s="328">
        <v>900</v>
      </c>
      <c r="B429" s="328"/>
      <c r="C429" s="328"/>
      <c r="D429" s="283" t="s">
        <v>369</v>
      </c>
      <c r="E429" s="284">
        <f t="shared" si="93"/>
        <v>89.43753669804211</v>
      </c>
      <c r="F429" s="822">
        <f>SUM(F430+F438+F440+F454+F457+F462+F469+F436)</f>
        <v>6299723</v>
      </c>
      <c r="G429" s="822">
        <f>SUM(G430+G436+G438+G440+G454+G457+G462+G469)</f>
        <v>5634317.069999999</v>
      </c>
      <c r="H429" s="822">
        <f aca="true" t="shared" si="100" ref="H429:P429">SUM(H430+H438+H440+H454+H457+H462+H469+H436)</f>
        <v>3846561.17</v>
      </c>
      <c r="I429" s="822">
        <f t="shared" si="100"/>
        <v>10735.76</v>
      </c>
      <c r="J429" s="822">
        <f t="shared" si="100"/>
        <v>3638226.46</v>
      </c>
      <c r="K429" s="822">
        <f t="shared" si="100"/>
        <v>6000</v>
      </c>
      <c r="L429" s="822">
        <f t="shared" si="100"/>
        <v>0</v>
      </c>
      <c r="M429" s="822">
        <f>SUM(M430+M438+M440+M454+M457+M462+M469+M436)</f>
        <v>191598.95</v>
      </c>
      <c r="N429" s="822">
        <f t="shared" si="100"/>
        <v>0</v>
      </c>
      <c r="O429" s="822">
        <f t="shared" si="100"/>
        <v>0</v>
      </c>
      <c r="P429" s="822">
        <f t="shared" si="100"/>
        <v>1787755.9</v>
      </c>
      <c r="Q429" s="822">
        <f>SUM(Q430+Q438+Q440+Q454+Q457+Q462+Q469)</f>
        <v>1787755.9</v>
      </c>
      <c r="R429" s="822">
        <f>SUM(R430+R438+R440+R454+R457+R462+R469)</f>
        <v>1755448.53</v>
      </c>
      <c r="S429" s="822">
        <f>SUM(S430+S438+S440+S454+S457+S462+S469)</f>
        <v>0</v>
      </c>
    </row>
    <row r="430" spans="1:19" ht="16.5">
      <c r="A430" s="329"/>
      <c r="B430" s="329">
        <v>90001</v>
      </c>
      <c r="C430" s="329"/>
      <c r="D430" s="288" t="s">
        <v>370</v>
      </c>
      <c r="E430" s="829">
        <f t="shared" si="93"/>
        <v>70.01346104429345</v>
      </c>
      <c r="F430" s="335">
        <f>SUM(F431:F435)</f>
        <v>1630557</v>
      </c>
      <c r="G430" s="335">
        <f>SUM(G431:G435)</f>
        <v>1141609.3900000001</v>
      </c>
      <c r="H430" s="335">
        <f>SUM(H431:H435)</f>
        <v>143546.78</v>
      </c>
      <c r="I430" s="335">
        <f aca="true" t="shared" si="101" ref="I430:R430">SUM(I432:I435)</f>
        <v>0</v>
      </c>
      <c r="J430" s="335">
        <f>SUM(J431:J435)</f>
        <v>143546.78</v>
      </c>
      <c r="K430" s="335">
        <f t="shared" si="101"/>
        <v>0</v>
      </c>
      <c r="L430" s="335">
        <f t="shared" si="101"/>
        <v>0</v>
      </c>
      <c r="M430" s="335">
        <f t="shared" si="101"/>
        <v>0</v>
      </c>
      <c r="N430" s="335">
        <f t="shared" si="101"/>
        <v>0</v>
      </c>
      <c r="O430" s="335">
        <f t="shared" si="101"/>
        <v>0</v>
      </c>
      <c r="P430" s="335">
        <f t="shared" si="101"/>
        <v>998062.61</v>
      </c>
      <c r="Q430" s="335">
        <f t="shared" si="101"/>
        <v>998062.61</v>
      </c>
      <c r="R430" s="335">
        <f t="shared" si="101"/>
        <v>991755.24</v>
      </c>
      <c r="S430" s="335">
        <f>SUM(S432:S433)</f>
        <v>0</v>
      </c>
    </row>
    <row r="431" spans="1:19" ht="16.5">
      <c r="A431" s="329"/>
      <c r="B431" s="329"/>
      <c r="C431" s="306">
        <v>4260</v>
      </c>
      <c r="D431" s="307" t="s">
        <v>267</v>
      </c>
      <c r="E431" s="701">
        <f t="shared" si="93"/>
        <v>70</v>
      </c>
      <c r="F431" s="299">
        <v>2000</v>
      </c>
      <c r="G431" s="299">
        <v>1400</v>
      </c>
      <c r="H431" s="299">
        <v>1400</v>
      </c>
      <c r="I431" s="299"/>
      <c r="J431" s="299">
        <v>1400</v>
      </c>
      <c r="K431" s="335"/>
      <c r="L431" s="929"/>
      <c r="M431" s="335"/>
      <c r="N431" s="799"/>
      <c r="O431" s="335"/>
      <c r="P431" s="929"/>
      <c r="Q431" s="929"/>
      <c r="R431" s="335"/>
      <c r="S431" s="799"/>
    </row>
    <row r="432" spans="1:19" ht="16.5">
      <c r="A432" s="329"/>
      <c r="B432" s="306"/>
      <c r="C432" s="306">
        <v>4300</v>
      </c>
      <c r="D432" s="307" t="s">
        <v>268</v>
      </c>
      <c r="E432" s="701">
        <f t="shared" si="93"/>
        <v>96.68533532852673</v>
      </c>
      <c r="F432" s="299">
        <v>147020</v>
      </c>
      <c r="G432" s="297">
        <f>H432+P432</f>
        <v>142146.78</v>
      </c>
      <c r="H432" s="298">
        <f>SUM(I432:O432)</f>
        <v>142146.78</v>
      </c>
      <c r="I432" s="339"/>
      <c r="J432" s="299">
        <v>142146.78</v>
      </c>
      <c r="K432" s="339"/>
      <c r="L432" s="927"/>
      <c r="M432" s="339"/>
      <c r="N432" s="961"/>
      <c r="O432" s="931"/>
      <c r="P432" s="956"/>
      <c r="Q432" s="956"/>
      <c r="R432" s="931"/>
      <c r="S432" s="928"/>
    </row>
    <row r="433" spans="1:19" ht="16.5">
      <c r="A433" s="329"/>
      <c r="B433" s="306"/>
      <c r="C433" s="306">
        <v>6050</v>
      </c>
      <c r="D433" s="307" t="s">
        <v>272</v>
      </c>
      <c r="E433" s="701">
        <f t="shared" si="93"/>
        <v>43.49910344827586</v>
      </c>
      <c r="F433" s="299">
        <v>14500</v>
      </c>
      <c r="G433" s="297">
        <v>6307.37</v>
      </c>
      <c r="H433" s="298">
        <f>SUM(I433:O433)</f>
        <v>0</v>
      </c>
      <c r="I433" s="339"/>
      <c r="J433" s="339"/>
      <c r="K433" s="339"/>
      <c r="L433" s="332"/>
      <c r="M433" s="339"/>
      <c r="N433" s="799"/>
      <c r="O433" s="335"/>
      <c r="P433" s="299">
        <f>Q433+R433</f>
        <v>6307.37</v>
      </c>
      <c r="Q433" s="332">
        <f>'zał 7'!F51</f>
        <v>6307.37</v>
      </c>
      <c r="R433" s="299"/>
      <c r="S433" s="962"/>
    </row>
    <row r="434" spans="1:19" ht="16.5">
      <c r="A434" s="329"/>
      <c r="B434" s="306"/>
      <c r="C434" s="306">
        <v>6057</v>
      </c>
      <c r="D434" s="307" t="s">
        <v>272</v>
      </c>
      <c r="E434" s="701">
        <f t="shared" si="93"/>
        <v>72.20533497784146</v>
      </c>
      <c r="F434" s="299">
        <v>826995</v>
      </c>
      <c r="G434" s="297">
        <v>597134.51</v>
      </c>
      <c r="H434" s="298">
        <v>0</v>
      </c>
      <c r="I434" s="339"/>
      <c r="J434" s="339"/>
      <c r="K434" s="339"/>
      <c r="L434" s="332"/>
      <c r="M434" s="339"/>
      <c r="N434" s="799"/>
      <c r="O434" s="335"/>
      <c r="P434" s="299">
        <v>597134.51</v>
      </c>
      <c r="Q434" s="332">
        <v>597134.51</v>
      </c>
      <c r="R434" s="299">
        <v>597134.51</v>
      </c>
      <c r="S434" s="962"/>
    </row>
    <row r="435" spans="1:19" ht="16.5">
      <c r="A435" s="329"/>
      <c r="B435" s="306"/>
      <c r="C435" s="306">
        <v>6059</v>
      </c>
      <c r="D435" s="307" t="s">
        <v>272</v>
      </c>
      <c r="E435" s="701">
        <f t="shared" si="93"/>
        <v>61.6554429240581</v>
      </c>
      <c r="F435" s="299">
        <v>640042</v>
      </c>
      <c r="G435" s="297">
        <v>394620.73</v>
      </c>
      <c r="H435" s="298">
        <f>SUM(I435:O435)</f>
        <v>0</v>
      </c>
      <c r="I435" s="339"/>
      <c r="J435" s="339"/>
      <c r="K435" s="339"/>
      <c r="L435" s="332"/>
      <c r="M435" s="339"/>
      <c r="N435" s="799"/>
      <c r="O435" s="335"/>
      <c r="P435" s="299">
        <v>394620.73</v>
      </c>
      <c r="Q435" s="332">
        <v>394620.73</v>
      </c>
      <c r="R435" s="299">
        <v>394620.73</v>
      </c>
      <c r="S435" s="962"/>
    </row>
    <row r="436" spans="1:19" ht="16.5">
      <c r="A436" s="329"/>
      <c r="B436" s="329">
        <v>90002</v>
      </c>
      <c r="C436" s="306"/>
      <c r="D436" s="288" t="s">
        <v>186</v>
      </c>
      <c r="E436" s="829">
        <f t="shared" si="93"/>
        <v>99.89466928008147</v>
      </c>
      <c r="F436" s="335">
        <f aca="true" t="shared" si="102" ref="F436:S436">F437</f>
        <v>1794842</v>
      </c>
      <c r="G436" s="335">
        <f t="shared" si="102"/>
        <v>1792951.48</v>
      </c>
      <c r="H436" s="335">
        <f t="shared" si="102"/>
        <v>1792951.48</v>
      </c>
      <c r="I436" s="335">
        <f t="shared" si="102"/>
        <v>0</v>
      </c>
      <c r="J436" s="335">
        <f t="shared" si="102"/>
        <v>1792951.48</v>
      </c>
      <c r="K436" s="335">
        <f t="shared" si="102"/>
        <v>0</v>
      </c>
      <c r="L436" s="335">
        <f t="shared" si="102"/>
        <v>0</v>
      </c>
      <c r="M436" s="335">
        <f t="shared" si="102"/>
        <v>0</v>
      </c>
      <c r="N436" s="335">
        <f t="shared" si="102"/>
        <v>0</v>
      </c>
      <c r="O436" s="335">
        <f t="shared" si="102"/>
        <v>0</v>
      </c>
      <c r="P436" s="335">
        <f t="shared" si="102"/>
        <v>0</v>
      </c>
      <c r="Q436" s="335">
        <f t="shared" si="102"/>
        <v>0</v>
      </c>
      <c r="R436" s="335">
        <f t="shared" si="102"/>
        <v>0</v>
      </c>
      <c r="S436" s="335">
        <f t="shared" si="102"/>
        <v>0</v>
      </c>
    </row>
    <row r="437" spans="1:19" ht="16.5">
      <c r="A437" s="329"/>
      <c r="B437" s="306"/>
      <c r="C437" s="306">
        <v>4300</v>
      </c>
      <c r="D437" s="307" t="s">
        <v>268</v>
      </c>
      <c r="E437" s="701">
        <f t="shared" si="93"/>
        <v>99.89466928008147</v>
      </c>
      <c r="F437" s="299">
        <v>1794842</v>
      </c>
      <c r="G437" s="297">
        <f>H437+P437</f>
        <v>1792951.48</v>
      </c>
      <c r="H437" s="298">
        <f>SUM(I437:O437)</f>
        <v>1792951.48</v>
      </c>
      <c r="I437" s="339"/>
      <c r="J437" s="339">
        <v>1792951.48</v>
      </c>
      <c r="K437" s="339"/>
      <c r="L437" s="332"/>
      <c r="M437" s="339"/>
      <c r="N437" s="799"/>
      <c r="O437" s="335"/>
      <c r="P437" s="299"/>
      <c r="Q437" s="332"/>
      <c r="R437" s="299"/>
      <c r="S437" s="962"/>
    </row>
    <row r="438" spans="1:19" ht="16.5">
      <c r="A438" s="329"/>
      <c r="B438" s="329">
        <v>90003</v>
      </c>
      <c r="C438" s="329"/>
      <c r="D438" s="288" t="s">
        <v>190</v>
      </c>
      <c r="E438" s="829">
        <f t="shared" si="93"/>
        <v>99.76293645484951</v>
      </c>
      <c r="F438" s="335">
        <f aca="true" t="shared" si="103" ref="F438:S438">SUM(F439:F439)</f>
        <v>448500</v>
      </c>
      <c r="G438" s="335">
        <f t="shared" si="103"/>
        <v>447436.77</v>
      </c>
      <c r="H438" s="335">
        <f t="shared" si="103"/>
        <v>447436.77</v>
      </c>
      <c r="I438" s="335">
        <f t="shared" si="103"/>
        <v>0</v>
      </c>
      <c r="J438" s="335">
        <f t="shared" si="103"/>
        <v>447436.77</v>
      </c>
      <c r="K438" s="335">
        <f t="shared" si="103"/>
        <v>0</v>
      </c>
      <c r="L438" s="335">
        <f t="shared" si="103"/>
        <v>0</v>
      </c>
      <c r="M438" s="335">
        <f t="shared" si="103"/>
        <v>0</v>
      </c>
      <c r="N438" s="335">
        <f t="shared" si="103"/>
        <v>0</v>
      </c>
      <c r="O438" s="335">
        <f t="shared" si="103"/>
        <v>0</v>
      </c>
      <c r="P438" s="335">
        <f t="shared" si="103"/>
        <v>0</v>
      </c>
      <c r="Q438" s="335">
        <f t="shared" si="103"/>
        <v>0</v>
      </c>
      <c r="R438" s="335">
        <f t="shared" si="103"/>
        <v>0</v>
      </c>
      <c r="S438" s="335">
        <f t="shared" si="103"/>
        <v>0</v>
      </c>
    </row>
    <row r="439" spans="1:19" ht="16.5">
      <c r="A439" s="329"/>
      <c r="B439" s="306"/>
      <c r="C439" s="306">
        <v>4300</v>
      </c>
      <c r="D439" s="307" t="s">
        <v>268</v>
      </c>
      <c r="E439" s="701">
        <f t="shared" si="93"/>
        <v>99.76293645484951</v>
      </c>
      <c r="F439" s="299">
        <v>448500</v>
      </c>
      <c r="G439" s="297">
        <f>H439+P439</f>
        <v>447436.77</v>
      </c>
      <c r="H439" s="298">
        <f>SUM(I439:O439)</f>
        <v>447436.77</v>
      </c>
      <c r="I439" s="339"/>
      <c r="J439" s="299">
        <v>447436.77</v>
      </c>
      <c r="K439" s="339"/>
      <c r="L439" s="927"/>
      <c r="M439" s="339"/>
      <c r="N439" s="958"/>
      <c r="O439" s="959"/>
      <c r="P439" s="960"/>
      <c r="Q439" s="960"/>
      <c r="R439" s="959"/>
      <c r="S439" s="928"/>
    </row>
    <row r="440" spans="1:19" ht="16.5">
      <c r="A440" s="963"/>
      <c r="B440" s="329">
        <v>90004</v>
      </c>
      <c r="C440" s="329"/>
      <c r="D440" s="288" t="s">
        <v>192</v>
      </c>
      <c r="E440" s="829">
        <f t="shared" si="93"/>
        <v>95.51819047170386</v>
      </c>
      <c r="F440" s="335">
        <f>SUM(F441:F453)</f>
        <v>1443448</v>
      </c>
      <c r="G440" s="335">
        <f>SUM(G441:G453)</f>
        <v>1378755.41</v>
      </c>
      <c r="H440" s="335">
        <f>SUM(H441:H450)</f>
        <v>589062.12</v>
      </c>
      <c r="I440" s="335">
        <f>SUM(I441:I450)</f>
        <v>0</v>
      </c>
      <c r="J440" s="335">
        <f>SUM(J443:J450)</f>
        <v>404782.17</v>
      </c>
      <c r="K440" s="335">
        <f>SUM(K443:K450)</f>
        <v>0</v>
      </c>
      <c r="L440" s="335">
        <f>SUM(L443:L450)</f>
        <v>0</v>
      </c>
      <c r="M440" s="335">
        <f>SUM(M441:M450)</f>
        <v>184279.95</v>
      </c>
      <c r="N440" s="335">
        <f>SUM(N443:N450)</f>
        <v>0</v>
      </c>
      <c r="O440" s="335">
        <f>SUM(O443:O450)</f>
        <v>0</v>
      </c>
      <c r="P440" s="335">
        <f>SUM(P449:P453)</f>
        <v>789693.29</v>
      </c>
      <c r="Q440" s="335">
        <v>789693.29</v>
      </c>
      <c r="R440" s="335">
        <f>SUM(R449:S453)</f>
        <v>763693.29</v>
      </c>
      <c r="S440" s="335"/>
    </row>
    <row r="441" spans="1:19" ht="16.5">
      <c r="A441" s="963"/>
      <c r="B441" s="329"/>
      <c r="C441" s="306">
        <v>4177</v>
      </c>
      <c r="D441" s="930" t="s">
        <v>263</v>
      </c>
      <c r="E441" s="701">
        <f t="shared" si="93"/>
        <v>98.26551421970844</v>
      </c>
      <c r="F441" s="299">
        <v>12553</v>
      </c>
      <c r="G441" s="299">
        <v>12335.27</v>
      </c>
      <c r="H441" s="299">
        <v>12335.27</v>
      </c>
      <c r="I441" s="299"/>
      <c r="J441" s="299"/>
      <c r="K441" s="299"/>
      <c r="L441" s="332"/>
      <c r="M441" s="299">
        <v>12335.27</v>
      </c>
      <c r="N441" s="799"/>
      <c r="O441" s="335"/>
      <c r="P441" s="929"/>
      <c r="Q441" s="929"/>
      <c r="R441" s="335"/>
      <c r="S441" s="799"/>
    </row>
    <row r="442" spans="1:19" ht="16.5">
      <c r="A442" s="963"/>
      <c r="B442" s="329"/>
      <c r="C442" s="306">
        <v>4179</v>
      </c>
      <c r="D442" s="930" t="s">
        <v>263</v>
      </c>
      <c r="E442" s="701">
        <f t="shared" si="93"/>
        <v>74.51486045668719</v>
      </c>
      <c r="F442" s="299">
        <v>5518</v>
      </c>
      <c r="G442" s="299">
        <v>4111.73</v>
      </c>
      <c r="H442" s="299">
        <v>4111.73</v>
      </c>
      <c r="I442" s="299"/>
      <c r="J442" s="299"/>
      <c r="K442" s="299"/>
      <c r="L442" s="332"/>
      <c r="M442" s="299">
        <v>4111.73</v>
      </c>
      <c r="N442" s="799"/>
      <c r="O442" s="335"/>
      <c r="P442" s="929"/>
      <c r="Q442" s="929"/>
      <c r="R442" s="335"/>
      <c r="S442" s="799"/>
    </row>
    <row r="443" spans="1:19" ht="16.5">
      <c r="A443" s="963"/>
      <c r="B443" s="329"/>
      <c r="C443" s="306">
        <v>4210</v>
      </c>
      <c r="D443" s="307" t="s">
        <v>270</v>
      </c>
      <c r="E443" s="701">
        <f t="shared" si="93"/>
        <v>83.74455301957805</v>
      </c>
      <c r="F443" s="299">
        <v>28961</v>
      </c>
      <c r="G443" s="297">
        <f>H443+P443</f>
        <v>24253.26</v>
      </c>
      <c r="H443" s="298">
        <f>SUM(I443:O443)</f>
        <v>24253.26</v>
      </c>
      <c r="I443" s="299">
        <v>0</v>
      </c>
      <c r="J443" s="299">
        <v>24253.26</v>
      </c>
      <c r="K443" s="335"/>
      <c r="L443" s="929"/>
      <c r="M443" s="335"/>
      <c r="N443" s="799"/>
      <c r="O443" s="335"/>
      <c r="P443" s="929"/>
      <c r="Q443" s="929"/>
      <c r="R443" s="335"/>
      <c r="S443" s="928"/>
    </row>
    <row r="444" spans="1:19" ht="16.5">
      <c r="A444" s="963"/>
      <c r="B444" s="329"/>
      <c r="C444" s="306">
        <v>4217</v>
      </c>
      <c r="D444" s="307" t="s">
        <v>270</v>
      </c>
      <c r="E444" s="701">
        <f t="shared" si="93"/>
        <v>60.46440277959879</v>
      </c>
      <c r="F444" s="299">
        <v>7627</v>
      </c>
      <c r="G444" s="297">
        <v>4611.62</v>
      </c>
      <c r="H444" s="298">
        <v>4611.62</v>
      </c>
      <c r="I444" s="299"/>
      <c r="J444" s="299"/>
      <c r="K444" s="335"/>
      <c r="L444" s="929"/>
      <c r="M444" s="299">
        <v>4611.62</v>
      </c>
      <c r="N444" s="799"/>
      <c r="O444" s="335"/>
      <c r="P444" s="929"/>
      <c r="Q444" s="929"/>
      <c r="R444" s="335"/>
      <c r="S444" s="928"/>
    </row>
    <row r="445" spans="1:19" ht="16.5">
      <c r="A445" s="963"/>
      <c r="B445" s="329"/>
      <c r="C445" s="306">
        <v>4219</v>
      </c>
      <c r="D445" s="307" t="s">
        <v>270</v>
      </c>
      <c r="E445" s="701">
        <f t="shared" si="93"/>
        <v>60.49547422274695</v>
      </c>
      <c r="F445" s="299">
        <v>2541</v>
      </c>
      <c r="G445" s="297">
        <v>1537.19</v>
      </c>
      <c r="H445" s="298">
        <v>1537.19</v>
      </c>
      <c r="I445" s="299"/>
      <c r="J445" s="299"/>
      <c r="K445" s="335"/>
      <c r="L445" s="929"/>
      <c r="M445" s="299">
        <v>1537.19</v>
      </c>
      <c r="N445" s="799"/>
      <c r="O445" s="335"/>
      <c r="P445" s="929"/>
      <c r="Q445" s="929"/>
      <c r="R445" s="335"/>
      <c r="S445" s="928"/>
    </row>
    <row r="446" spans="1:19" ht="16.5">
      <c r="A446" s="964"/>
      <c r="B446" s="306"/>
      <c r="C446" s="306">
        <v>4300</v>
      </c>
      <c r="D446" s="307" t="s">
        <v>268</v>
      </c>
      <c r="E446" s="701">
        <f t="shared" si="93"/>
        <v>99.34261591919528</v>
      </c>
      <c r="F446" s="299">
        <v>383047</v>
      </c>
      <c r="G446" s="297">
        <v>380528.91</v>
      </c>
      <c r="H446" s="298">
        <v>380528.91</v>
      </c>
      <c r="I446" s="339"/>
      <c r="J446" s="299">
        <v>380528.91</v>
      </c>
      <c r="K446" s="339"/>
      <c r="L446" s="927"/>
      <c r="M446" s="339"/>
      <c r="N446" s="958"/>
      <c r="O446" s="959"/>
      <c r="P446" s="340"/>
      <c r="Q446" s="340"/>
      <c r="R446" s="338"/>
      <c r="S446" s="928"/>
    </row>
    <row r="447" spans="1:19" ht="16.5">
      <c r="A447" s="964"/>
      <c r="B447" s="306"/>
      <c r="C447" s="306">
        <v>4307</v>
      </c>
      <c r="D447" s="307" t="s">
        <v>268</v>
      </c>
      <c r="E447" s="701">
        <f t="shared" si="93"/>
        <v>101.89234715690468</v>
      </c>
      <c r="F447" s="299">
        <v>116950</v>
      </c>
      <c r="G447" s="297">
        <v>119163.1</v>
      </c>
      <c r="H447" s="298">
        <v>119163.1</v>
      </c>
      <c r="I447" s="339"/>
      <c r="J447" s="299"/>
      <c r="K447" s="339"/>
      <c r="L447" s="927"/>
      <c r="M447" s="339">
        <v>119163.1</v>
      </c>
      <c r="N447" s="958"/>
      <c r="O447" s="959"/>
      <c r="P447" s="340"/>
      <c r="Q447" s="340"/>
      <c r="R447" s="338"/>
      <c r="S447" s="928"/>
    </row>
    <row r="448" spans="1:19" ht="16.5">
      <c r="A448" s="964"/>
      <c r="B448" s="306"/>
      <c r="C448" s="306">
        <v>4309</v>
      </c>
      <c r="D448" s="307" t="s">
        <v>268</v>
      </c>
      <c r="E448" s="701">
        <f t="shared" si="93"/>
        <v>76.73200397004422</v>
      </c>
      <c r="F448" s="299">
        <v>55415</v>
      </c>
      <c r="G448" s="297">
        <v>42521.04</v>
      </c>
      <c r="H448" s="298">
        <v>42521.04</v>
      </c>
      <c r="I448" s="339"/>
      <c r="J448" s="299"/>
      <c r="K448" s="339"/>
      <c r="L448" s="927"/>
      <c r="M448" s="339">
        <v>42521.04</v>
      </c>
      <c r="N448" s="958"/>
      <c r="O448" s="959"/>
      <c r="P448" s="340"/>
      <c r="Q448" s="340"/>
      <c r="R448" s="338"/>
      <c r="S448" s="928"/>
    </row>
    <row r="449" spans="1:19" ht="16.5">
      <c r="A449" s="964"/>
      <c r="B449" s="306"/>
      <c r="C449" s="306">
        <v>6057</v>
      </c>
      <c r="D449" s="307" t="s">
        <v>272</v>
      </c>
      <c r="E449" s="701">
        <f t="shared" si="93"/>
        <v>92.01078054436714</v>
      </c>
      <c r="F449" s="299">
        <v>327720</v>
      </c>
      <c r="G449" s="297">
        <v>301537.73</v>
      </c>
      <c r="H449" s="298">
        <f>SUM(I449:O449)</f>
        <v>0</v>
      </c>
      <c r="I449" s="339"/>
      <c r="J449" s="299"/>
      <c r="K449" s="339"/>
      <c r="L449" s="927"/>
      <c r="M449" s="339"/>
      <c r="N449" s="958"/>
      <c r="O449" s="959"/>
      <c r="P449" s="299">
        <v>301537.73</v>
      </c>
      <c r="Q449" s="340">
        <v>301537.73</v>
      </c>
      <c r="R449" s="338">
        <f>'zał 7'!F58</f>
        <v>301537.73</v>
      </c>
      <c r="S449" s="928"/>
    </row>
    <row r="450" spans="1:19" ht="16.5">
      <c r="A450" s="964"/>
      <c r="B450" s="306"/>
      <c r="C450" s="306">
        <v>6059</v>
      </c>
      <c r="D450" s="307" t="s">
        <v>272</v>
      </c>
      <c r="E450" s="701">
        <f t="shared" si="93"/>
        <v>99.84365741194937</v>
      </c>
      <c r="F450" s="299">
        <v>407720</v>
      </c>
      <c r="G450" s="297">
        <f>H450+P450</f>
        <v>407082.56</v>
      </c>
      <c r="H450" s="298">
        <f>SUM(I450:O450)</f>
        <v>0</v>
      </c>
      <c r="I450" s="339"/>
      <c r="J450" s="299"/>
      <c r="K450" s="339"/>
      <c r="L450" s="927"/>
      <c r="M450" s="339"/>
      <c r="N450" s="958"/>
      <c r="O450" s="959"/>
      <c r="P450" s="299">
        <v>407082.56</v>
      </c>
      <c r="Q450" s="340">
        <v>407082.56</v>
      </c>
      <c r="R450" s="338">
        <f>'zał 7'!F60</f>
        <v>407082.56</v>
      </c>
      <c r="S450" s="928"/>
    </row>
    <row r="451" spans="1:19" ht="16.5">
      <c r="A451" s="964"/>
      <c r="B451" s="306"/>
      <c r="C451" s="306">
        <v>6060</v>
      </c>
      <c r="D451" s="307" t="s">
        <v>304</v>
      </c>
      <c r="E451" s="701">
        <f t="shared" si="93"/>
        <v>100</v>
      </c>
      <c r="F451" s="299">
        <v>26000</v>
      </c>
      <c r="G451" s="297">
        <v>26000</v>
      </c>
      <c r="H451" s="298">
        <v>0</v>
      </c>
      <c r="I451" s="339"/>
      <c r="J451" s="299"/>
      <c r="K451" s="339"/>
      <c r="L451" s="927"/>
      <c r="M451" s="339"/>
      <c r="N451" s="958"/>
      <c r="O451" s="959"/>
      <c r="P451" s="299">
        <v>26000</v>
      </c>
      <c r="Q451" s="340">
        <v>26000</v>
      </c>
      <c r="R451" s="338"/>
      <c r="S451" s="928"/>
    </row>
    <row r="452" spans="1:19" ht="16.5">
      <c r="A452" s="964"/>
      <c r="B452" s="306"/>
      <c r="C452" s="306">
        <v>6067</v>
      </c>
      <c r="D452" s="307" t="s">
        <v>304</v>
      </c>
      <c r="E452" s="701">
        <f t="shared" si="93"/>
        <v>77.25819696169863</v>
      </c>
      <c r="F452" s="299">
        <v>51147</v>
      </c>
      <c r="G452" s="297">
        <v>39515.25</v>
      </c>
      <c r="H452" s="298">
        <v>0</v>
      </c>
      <c r="I452" s="339"/>
      <c r="J452" s="299"/>
      <c r="K452" s="339"/>
      <c r="L452" s="927"/>
      <c r="M452" s="339"/>
      <c r="N452" s="958"/>
      <c r="O452" s="959"/>
      <c r="P452" s="299">
        <v>39515.25</v>
      </c>
      <c r="Q452" s="340">
        <v>39515.25</v>
      </c>
      <c r="R452" s="338">
        <v>39515.25</v>
      </c>
      <c r="S452" s="928"/>
    </row>
    <row r="453" spans="1:19" ht="16.5">
      <c r="A453" s="964"/>
      <c r="B453" s="306"/>
      <c r="C453" s="306">
        <v>6059</v>
      </c>
      <c r="D453" s="307" t="s">
        <v>304</v>
      </c>
      <c r="E453" s="701">
        <f t="shared" si="93"/>
        <v>85.2526165817305</v>
      </c>
      <c r="F453" s="299">
        <v>18249</v>
      </c>
      <c r="G453" s="297">
        <v>15557.75</v>
      </c>
      <c r="H453" s="298">
        <v>0</v>
      </c>
      <c r="I453" s="339"/>
      <c r="J453" s="299"/>
      <c r="K453" s="339"/>
      <c r="L453" s="927"/>
      <c r="M453" s="339"/>
      <c r="N453" s="958"/>
      <c r="O453" s="959"/>
      <c r="P453" s="299">
        <v>15557.75</v>
      </c>
      <c r="Q453" s="340">
        <v>15557.75</v>
      </c>
      <c r="R453" s="338">
        <v>15557.75</v>
      </c>
      <c r="S453" s="928"/>
    </row>
    <row r="454" spans="1:19" ht="16.5">
      <c r="A454" s="963"/>
      <c r="B454" s="329">
        <v>90013</v>
      </c>
      <c r="C454" s="329"/>
      <c r="D454" s="288" t="s">
        <v>371</v>
      </c>
      <c r="E454" s="829">
        <f t="shared" si="93"/>
        <v>99.82351704981542</v>
      </c>
      <c r="F454" s="335">
        <f aca="true" t="shared" si="104" ref="F454:Q454">SUM(F455:F456)</f>
        <v>109444</v>
      </c>
      <c r="G454" s="335">
        <f t="shared" si="104"/>
        <v>109250.84999999999</v>
      </c>
      <c r="H454" s="335">
        <f t="shared" si="104"/>
        <v>109250.84999999999</v>
      </c>
      <c r="I454" s="335">
        <f t="shared" si="104"/>
        <v>10735.76</v>
      </c>
      <c r="J454" s="335">
        <f t="shared" si="104"/>
        <v>98515.09</v>
      </c>
      <c r="K454" s="335">
        <f t="shared" si="104"/>
        <v>0</v>
      </c>
      <c r="L454" s="335">
        <f t="shared" si="104"/>
        <v>0</v>
      </c>
      <c r="M454" s="335">
        <f t="shared" si="104"/>
        <v>0</v>
      </c>
      <c r="N454" s="335">
        <f t="shared" si="104"/>
        <v>0</v>
      </c>
      <c r="O454" s="335">
        <f t="shared" si="104"/>
        <v>0</v>
      </c>
      <c r="P454" s="335">
        <f t="shared" si="104"/>
        <v>0</v>
      </c>
      <c r="Q454" s="335">
        <f t="shared" si="104"/>
        <v>0</v>
      </c>
      <c r="R454" s="335">
        <f>SUM(R456:R456)</f>
        <v>0</v>
      </c>
      <c r="S454" s="335">
        <f>SUM(S456:S456)</f>
        <v>0</v>
      </c>
    </row>
    <row r="455" spans="1:19" ht="16.5">
      <c r="A455" s="963"/>
      <c r="B455" s="329"/>
      <c r="C455" s="306">
        <v>4170</v>
      </c>
      <c r="D455" s="307" t="s">
        <v>263</v>
      </c>
      <c r="E455" s="701">
        <f t="shared" si="93"/>
        <v>99.99776453055141</v>
      </c>
      <c r="F455" s="299">
        <v>10736</v>
      </c>
      <c r="G455" s="297">
        <f>H455+P455</f>
        <v>10735.76</v>
      </c>
      <c r="H455" s="298">
        <f>SUM(I455:O455)</f>
        <v>10735.76</v>
      </c>
      <c r="I455" s="299">
        <v>10735.76</v>
      </c>
      <c r="J455" s="335"/>
      <c r="K455" s="335"/>
      <c r="L455" s="929"/>
      <c r="M455" s="335"/>
      <c r="N455" s="799"/>
      <c r="O455" s="335"/>
      <c r="P455" s="929"/>
      <c r="Q455" s="929"/>
      <c r="R455" s="335"/>
      <c r="S455" s="799"/>
    </row>
    <row r="456" spans="1:19" ht="16.5">
      <c r="A456" s="964"/>
      <c r="B456" s="306"/>
      <c r="C456" s="306">
        <v>4300</v>
      </c>
      <c r="D456" s="307" t="s">
        <v>268</v>
      </c>
      <c r="E456" s="701">
        <f t="shared" si="93"/>
        <v>99.8045649795356</v>
      </c>
      <c r="F456" s="299">
        <v>98708</v>
      </c>
      <c r="G456" s="297">
        <f>H456+P456</f>
        <v>98515.09</v>
      </c>
      <c r="H456" s="298">
        <f>SUM(I456:O456)</f>
        <v>98515.09</v>
      </c>
      <c r="I456" s="339"/>
      <c r="J456" s="299">
        <v>98515.09</v>
      </c>
      <c r="K456" s="339"/>
      <c r="L456" s="927"/>
      <c r="M456" s="339"/>
      <c r="N456" s="799"/>
      <c r="O456" s="335"/>
      <c r="P456" s="929"/>
      <c r="Q456" s="929"/>
      <c r="R456" s="335"/>
      <c r="S456" s="928"/>
    </row>
    <row r="457" spans="1:19" ht="16.5">
      <c r="A457" s="963"/>
      <c r="B457" s="329">
        <v>90015</v>
      </c>
      <c r="C457" s="329"/>
      <c r="D457" s="288" t="s">
        <v>372</v>
      </c>
      <c r="E457" s="829">
        <f t="shared" si="93"/>
        <v>85.55936908392188</v>
      </c>
      <c r="F457" s="335">
        <f aca="true" t="shared" si="105" ref="F457:O457">SUM(F458:F461)</f>
        <v>705704</v>
      </c>
      <c r="G457" s="335">
        <f t="shared" si="105"/>
        <v>603795.89</v>
      </c>
      <c r="H457" s="335">
        <f t="shared" si="105"/>
        <v>603795.89</v>
      </c>
      <c r="I457" s="335">
        <f t="shared" si="105"/>
        <v>0</v>
      </c>
      <c r="J457" s="335">
        <f t="shared" si="105"/>
        <v>603795.89</v>
      </c>
      <c r="K457" s="335">
        <f t="shared" si="105"/>
        <v>0</v>
      </c>
      <c r="L457" s="335">
        <f t="shared" si="105"/>
        <v>0</v>
      </c>
      <c r="M457" s="335">
        <f t="shared" si="105"/>
        <v>0</v>
      </c>
      <c r="N457" s="335"/>
      <c r="O457" s="335">
        <f t="shared" si="105"/>
        <v>0</v>
      </c>
      <c r="P457" s="335">
        <v>0</v>
      </c>
      <c r="Q457" s="335">
        <v>0</v>
      </c>
      <c r="R457" s="335">
        <f>SUM(R458:R461)</f>
        <v>0</v>
      </c>
      <c r="S457" s="335">
        <f>SUM(S458:S461)</f>
        <v>0</v>
      </c>
    </row>
    <row r="458" spans="1:19" ht="16.5">
      <c r="A458" s="964"/>
      <c r="B458" s="306"/>
      <c r="C458" s="306">
        <v>4210</v>
      </c>
      <c r="D458" s="307" t="s">
        <v>273</v>
      </c>
      <c r="E458" s="701">
        <f>(G458/F458)*100</f>
        <v>75</v>
      </c>
      <c r="F458" s="299">
        <v>2000</v>
      </c>
      <c r="G458" s="297">
        <f>H458+P458</f>
        <v>1500</v>
      </c>
      <c r="H458" s="298">
        <f>SUM(I458:O458)</f>
        <v>1500</v>
      </c>
      <c r="I458" s="339"/>
      <c r="J458" s="299">
        <v>1500</v>
      </c>
      <c r="K458" s="339"/>
      <c r="L458" s="927"/>
      <c r="M458" s="339"/>
      <c r="N458" s="799"/>
      <c r="O458" s="335"/>
      <c r="P458" s="929"/>
      <c r="Q458" s="929"/>
      <c r="R458" s="335"/>
      <c r="S458" s="928"/>
    </row>
    <row r="459" spans="1:19" ht="16.5">
      <c r="A459" s="964"/>
      <c r="B459" s="306"/>
      <c r="C459" s="306">
        <v>4260</v>
      </c>
      <c r="D459" s="307" t="s">
        <v>327</v>
      </c>
      <c r="E459" s="701">
        <f>(G459/F459)*100</f>
        <v>76.76776987622726</v>
      </c>
      <c r="F459" s="299">
        <v>406390</v>
      </c>
      <c r="G459" s="297">
        <f>H459+P459</f>
        <v>311976.54</v>
      </c>
      <c r="H459" s="298">
        <f>SUM(I459:O459)</f>
        <v>311976.54</v>
      </c>
      <c r="I459" s="339"/>
      <c r="J459" s="299">
        <v>311976.54</v>
      </c>
      <c r="K459" s="339"/>
      <c r="L459" s="927"/>
      <c r="M459" s="339"/>
      <c r="N459" s="958"/>
      <c r="O459" s="959"/>
      <c r="P459" s="960"/>
      <c r="Q459" s="960"/>
      <c r="R459" s="959"/>
      <c r="S459" s="928"/>
    </row>
    <row r="460" spans="1:19" ht="16.5">
      <c r="A460" s="964"/>
      <c r="B460" s="306"/>
      <c r="C460" s="306">
        <v>4270</v>
      </c>
      <c r="D460" s="307" t="s">
        <v>373</v>
      </c>
      <c r="E460" s="701">
        <f>(G460/F460)*100</f>
        <v>98.56330422200402</v>
      </c>
      <c r="F460" s="299">
        <v>270914</v>
      </c>
      <c r="G460" s="297">
        <f>H460+P460</f>
        <v>267021.79</v>
      </c>
      <c r="H460" s="298">
        <f>SUM(I460:O460)</f>
        <v>267021.79</v>
      </c>
      <c r="I460" s="339"/>
      <c r="J460" s="299">
        <v>267021.79</v>
      </c>
      <c r="K460" s="339"/>
      <c r="L460" s="927"/>
      <c r="M460" s="339"/>
      <c r="N460" s="958"/>
      <c r="O460" s="959"/>
      <c r="P460" s="960"/>
      <c r="Q460" s="960"/>
      <c r="R460" s="959"/>
      <c r="S460" s="928"/>
    </row>
    <row r="461" spans="1:19" ht="16.5">
      <c r="A461" s="964"/>
      <c r="B461" s="306"/>
      <c r="C461" s="306">
        <v>4300</v>
      </c>
      <c r="D461" s="307" t="s">
        <v>268</v>
      </c>
      <c r="E461" s="701">
        <f>(G461/F461)*100</f>
        <v>88.24833333333333</v>
      </c>
      <c r="F461" s="299">
        <v>26400</v>
      </c>
      <c r="G461" s="297">
        <f>H461+P461</f>
        <v>23297.56</v>
      </c>
      <c r="H461" s="298">
        <f>SUM(I461:O461)</f>
        <v>23297.56</v>
      </c>
      <c r="I461" s="339"/>
      <c r="J461" s="299">
        <v>23297.56</v>
      </c>
      <c r="K461" s="339"/>
      <c r="L461" s="927"/>
      <c r="M461" s="339"/>
      <c r="N461" s="961"/>
      <c r="O461" s="931"/>
      <c r="P461" s="956"/>
      <c r="Q461" s="956"/>
      <c r="R461" s="931"/>
      <c r="S461" s="928"/>
    </row>
    <row r="462" spans="1:19" ht="39" customHeight="1">
      <c r="A462" s="964"/>
      <c r="B462" s="287">
        <v>90019</v>
      </c>
      <c r="C462" s="313"/>
      <c r="D462" s="288" t="s">
        <v>198</v>
      </c>
      <c r="E462" s="330">
        <f>(G462/F462)*100</f>
        <v>91.68073025856044</v>
      </c>
      <c r="F462" s="335">
        <f>SUM(F463:F468)</f>
        <v>68688</v>
      </c>
      <c r="G462" s="335">
        <f>SUM(G463:G468)</f>
        <v>62973.659999999996</v>
      </c>
      <c r="H462" s="335">
        <f>SUM(H463:H468)</f>
        <v>62973.659999999996</v>
      </c>
      <c r="I462" s="335">
        <f aca="true" t="shared" si="106" ref="I462:S462">SUM(I464:I466)</f>
        <v>0</v>
      </c>
      <c r="J462" s="335">
        <f>SUM(J464:J466)</f>
        <v>49654.66</v>
      </c>
      <c r="K462" s="335">
        <v>6000</v>
      </c>
      <c r="L462" s="335">
        <f t="shared" si="106"/>
        <v>0</v>
      </c>
      <c r="M462" s="335">
        <f>SUM(M464:M468)</f>
        <v>7319</v>
      </c>
      <c r="N462" s="335">
        <f t="shared" si="106"/>
        <v>0</v>
      </c>
      <c r="O462" s="335">
        <f t="shared" si="106"/>
        <v>0</v>
      </c>
      <c r="P462" s="335">
        <f t="shared" si="106"/>
        <v>0</v>
      </c>
      <c r="Q462" s="335">
        <f t="shared" si="106"/>
        <v>0</v>
      </c>
      <c r="R462" s="335">
        <f t="shared" si="106"/>
        <v>0</v>
      </c>
      <c r="S462" s="335">
        <f t="shared" si="106"/>
        <v>0</v>
      </c>
    </row>
    <row r="463" spans="1:19" ht="31.5">
      <c r="A463" s="964"/>
      <c r="B463" s="287"/>
      <c r="C463" s="313">
        <v>2820</v>
      </c>
      <c r="D463" s="307" t="s">
        <v>366</v>
      </c>
      <c r="E463" s="331">
        <v>100</v>
      </c>
      <c r="F463" s="299">
        <v>6000</v>
      </c>
      <c r="G463" s="299">
        <v>6000</v>
      </c>
      <c r="H463" s="299">
        <v>6000</v>
      </c>
      <c r="I463" s="335"/>
      <c r="J463" s="335"/>
      <c r="K463" s="299">
        <v>6000</v>
      </c>
      <c r="L463" s="929"/>
      <c r="M463" s="335"/>
      <c r="N463" s="799"/>
      <c r="O463" s="335"/>
      <c r="P463" s="929"/>
      <c r="Q463" s="929"/>
      <c r="R463" s="335"/>
      <c r="S463" s="799"/>
    </row>
    <row r="464" spans="1:19" ht="16.5">
      <c r="A464" s="964"/>
      <c r="B464" s="307"/>
      <c r="C464" s="313">
        <v>4210</v>
      </c>
      <c r="D464" s="955" t="s">
        <v>270</v>
      </c>
      <c r="E464" s="331">
        <f aca="true" t="shared" si="107" ref="E464:E473">(G464/F464)*100</f>
        <v>38.95230934479055</v>
      </c>
      <c r="F464" s="299">
        <v>9310</v>
      </c>
      <c r="G464" s="297">
        <f>H464+P464</f>
        <v>3626.46</v>
      </c>
      <c r="H464" s="298">
        <f>SUM(I464:O464)</f>
        <v>3626.46</v>
      </c>
      <c r="I464" s="339"/>
      <c r="J464" s="299">
        <v>3626.46</v>
      </c>
      <c r="K464" s="339"/>
      <c r="L464" s="332"/>
      <c r="M464" s="339"/>
      <c r="N464" s="958"/>
      <c r="O464" s="959"/>
      <c r="P464" s="332"/>
      <c r="Q464" s="332"/>
      <c r="R464" s="299"/>
      <c r="S464" s="928"/>
    </row>
    <row r="465" spans="1:19" ht="16.5">
      <c r="A465" s="964"/>
      <c r="B465" s="307"/>
      <c r="C465" s="313">
        <v>4270</v>
      </c>
      <c r="D465" s="955" t="s">
        <v>294</v>
      </c>
      <c r="E465" s="331">
        <f t="shared" si="107"/>
        <v>99.96798866855524</v>
      </c>
      <c r="F465" s="299">
        <v>7060</v>
      </c>
      <c r="G465" s="297">
        <f>H465+P465</f>
        <v>7057.74</v>
      </c>
      <c r="H465" s="298">
        <f>SUM(I465:O465)</f>
        <v>7057.74</v>
      </c>
      <c r="I465" s="339"/>
      <c r="J465" s="299">
        <v>7057.74</v>
      </c>
      <c r="K465" s="339"/>
      <c r="L465" s="332"/>
      <c r="M465" s="339"/>
      <c r="N465" s="958"/>
      <c r="O465" s="959"/>
      <c r="P465" s="332"/>
      <c r="Q465" s="332"/>
      <c r="R465" s="299"/>
      <c r="S465" s="928"/>
    </row>
    <row r="466" spans="1:19" ht="16.5">
      <c r="A466" s="964"/>
      <c r="B466" s="307"/>
      <c r="C466" s="313">
        <v>4300</v>
      </c>
      <c r="D466" s="955" t="s">
        <v>264</v>
      </c>
      <c r="E466" s="331">
        <f t="shared" si="107"/>
        <v>99.92938099389713</v>
      </c>
      <c r="F466" s="299">
        <v>38998</v>
      </c>
      <c r="G466" s="297">
        <f>H466+P466</f>
        <v>38970.46</v>
      </c>
      <c r="H466" s="298">
        <f>SUM(I466:O466)</f>
        <v>38970.46</v>
      </c>
      <c r="I466" s="339"/>
      <c r="J466" s="299">
        <v>38970.46</v>
      </c>
      <c r="K466" s="339"/>
      <c r="L466" s="332"/>
      <c r="M466" s="339"/>
      <c r="N466" s="958"/>
      <c r="O466" s="959"/>
      <c r="P466" s="332"/>
      <c r="Q466" s="332"/>
      <c r="R466" s="299"/>
      <c r="S466" s="928"/>
    </row>
    <row r="467" spans="1:19" ht="16.5">
      <c r="A467" s="964"/>
      <c r="B467" s="307"/>
      <c r="C467" s="313">
        <v>4308</v>
      </c>
      <c r="D467" s="955" t="s">
        <v>264</v>
      </c>
      <c r="E467" s="331">
        <f t="shared" si="107"/>
        <v>99.99699957136733</v>
      </c>
      <c r="F467" s="299">
        <v>4666</v>
      </c>
      <c r="G467" s="297">
        <v>4665.86</v>
      </c>
      <c r="H467" s="298">
        <v>4665.86</v>
      </c>
      <c r="I467" s="339"/>
      <c r="J467" s="299"/>
      <c r="K467" s="339"/>
      <c r="L467" s="332"/>
      <c r="M467" s="339">
        <v>4665.86</v>
      </c>
      <c r="N467" s="958"/>
      <c r="O467" s="959"/>
      <c r="P467" s="332"/>
      <c r="Q467" s="332"/>
      <c r="R467" s="299"/>
      <c r="S467" s="928"/>
    </row>
    <row r="468" spans="1:19" ht="16.5">
      <c r="A468" s="964"/>
      <c r="B468" s="307"/>
      <c r="C468" s="313">
        <v>4309</v>
      </c>
      <c r="D468" s="955" t="s">
        <v>264</v>
      </c>
      <c r="E468" s="331">
        <f t="shared" si="107"/>
        <v>99.96759608138657</v>
      </c>
      <c r="F468" s="299">
        <v>2654</v>
      </c>
      <c r="G468" s="297">
        <v>2653.14</v>
      </c>
      <c r="H468" s="298">
        <v>2653.14</v>
      </c>
      <c r="I468" s="339"/>
      <c r="J468" s="299"/>
      <c r="K468" s="339"/>
      <c r="L468" s="332"/>
      <c r="M468" s="339">
        <v>2653.14</v>
      </c>
      <c r="N468" s="958"/>
      <c r="O468" s="959"/>
      <c r="P468" s="332"/>
      <c r="Q468" s="332"/>
      <c r="R468" s="299"/>
      <c r="S468" s="928"/>
    </row>
    <row r="469" spans="1:19" ht="16.5">
      <c r="A469" s="329"/>
      <c r="B469" s="329">
        <v>90095</v>
      </c>
      <c r="C469" s="329"/>
      <c r="D469" s="288" t="s">
        <v>16</v>
      </c>
      <c r="E469" s="330">
        <f t="shared" si="107"/>
        <v>98.98885731682566</v>
      </c>
      <c r="F469" s="335">
        <f aca="true" t="shared" si="108" ref="F469:S469">SUM(F470:F471)</f>
        <v>98540</v>
      </c>
      <c r="G469" s="335">
        <f t="shared" si="108"/>
        <v>97543.62</v>
      </c>
      <c r="H469" s="335">
        <f t="shared" si="108"/>
        <v>97543.62</v>
      </c>
      <c r="I469" s="335">
        <f t="shared" si="108"/>
        <v>0</v>
      </c>
      <c r="J469" s="335">
        <f t="shared" si="108"/>
        <v>97543.62</v>
      </c>
      <c r="K469" s="335">
        <f t="shared" si="108"/>
        <v>0</v>
      </c>
      <c r="L469" s="335">
        <f t="shared" si="108"/>
        <v>0</v>
      </c>
      <c r="M469" s="335">
        <f t="shared" si="108"/>
        <v>0</v>
      </c>
      <c r="N469" s="335">
        <f t="shared" si="108"/>
        <v>0</v>
      </c>
      <c r="O469" s="335">
        <f t="shared" si="108"/>
        <v>0</v>
      </c>
      <c r="P469" s="335">
        <f t="shared" si="108"/>
        <v>0</v>
      </c>
      <c r="Q469" s="335">
        <f t="shared" si="108"/>
        <v>0</v>
      </c>
      <c r="R469" s="335">
        <f t="shared" si="108"/>
        <v>0</v>
      </c>
      <c r="S469" s="335">
        <f t="shared" si="108"/>
        <v>0</v>
      </c>
    </row>
    <row r="470" spans="1:19" ht="16.5">
      <c r="A470" s="306"/>
      <c r="B470" s="306"/>
      <c r="C470" s="306">
        <v>4210</v>
      </c>
      <c r="D470" s="307" t="s">
        <v>273</v>
      </c>
      <c r="E470" s="331">
        <f t="shared" si="107"/>
        <v>92.79636363636364</v>
      </c>
      <c r="F470" s="299">
        <v>2750</v>
      </c>
      <c r="G470" s="297">
        <f>H470+P470</f>
        <v>2551.9</v>
      </c>
      <c r="H470" s="298">
        <f>SUM(I470:O470)</f>
        <v>2551.9</v>
      </c>
      <c r="I470" s="959"/>
      <c r="J470" s="299">
        <v>2551.9</v>
      </c>
      <c r="K470" s="959"/>
      <c r="L470" s="960"/>
      <c r="M470" s="339"/>
      <c r="N470" s="799"/>
      <c r="O470" s="335"/>
      <c r="P470" s="929"/>
      <c r="Q470" s="929"/>
      <c r="R470" s="335"/>
      <c r="S470" s="928"/>
    </row>
    <row r="471" spans="1:19" ht="16.5">
      <c r="A471" s="306"/>
      <c r="B471" s="306"/>
      <c r="C471" s="306">
        <v>4300</v>
      </c>
      <c r="D471" s="307" t="s">
        <v>374</v>
      </c>
      <c r="E471" s="331">
        <f t="shared" si="107"/>
        <v>99.16663534815743</v>
      </c>
      <c r="F471" s="299">
        <v>95790</v>
      </c>
      <c r="G471" s="297">
        <f>H471+P471</f>
        <v>94991.72</v>
      </c>
      <c r="H471" s="298">
        <f>SUM(I471:O471)</f>
        <v>94991.72</v>
      </c>
      <c r="I471" s="959"/>
      <c r="J471" s="299">
        <v>94991.72</v>
      </c>
      <c r="K471" s="959"/>
      <c r="L471" s="960"/>
      <c r="M471" s="339"/>
      <c r="N471" s="958"/>
      <c r="O471" s="959"/>
      <c r="P471" s="960"/>
      <c r="Q471" s="960"/>
      <c r="R471" s="959"/>
      <c r="S471" s="928"/>
    </row>
    <row r="472" spans="1:19" ht="16.5">
      <c r="A472" s="328">
        <v>921</v>
      </c>
      <c r="B472" s="328"/>
      <c r="C472" s="328"/>
      <c r="D472" s="283" t="s">
        <v>203</v>
      </c>
      <c r="E472" s="284">
        <f t="shared" si="107"/>
        <v>96.8236132763995</v>
      </c>
      <c r="F472" s="822">
        <f>SUM(F473+F482+F486+F488+F484)</f>
        <v>2407942</v>
      </c>
      <c r="G472" s="822">
        <f>SUM(G473+G482+G486+G488+G484)</f>
        <v>2331456.4499999997</v>
      </c>
      <c r="H472" s="822">
        <f>SUM(H473+H482+H486+H488+H484)</f>
        <v>2331456.4499999997</v>
      </c>
      <c r="I472" s="822">
        <f aca="true" t="shared" si="109" ref="I472:S472">SUM(I473+I482+I486+I488)</f>
        <v>3638.77</v>
      </c>
      <c r="J472" s="822">
        <f>SUM(J473+J482+J486+J488)</f>
        <v>206451.78</v>
      </c>
      <c r="K472" s="822">
        <f>SUM(K473+K482+K486+K488+K484)</f>
        <v>2018278.96</v>
      </c>
      <c r="L472" s="822">
        <f t="shared" si="109"/>
        <v>0</v>
      </c>
      <c r="M472" s="822">
        <f t="shared" si="109"/>
        <v>103086.94</v>
      </c>
      <c r="N472" s="822">
        <f t="shared" si="109"/>
        <v>0</v>
      </c>
      <c r="O472" s="822">
        <f t="shared" si="109"/>
        <v>0</v>
      </c>
      <c r="P472" s="822">
        <f t="shared" si="109"/>
        <v>0</v>
      </c>
      <c r="Q472" s="822">
        <f t="shared" si="109"/>
        <v>0</v>
      </c>
      <c r="R472" s="822">
        <f t="shared" si="109"/>
        <v>0</v>
      </c>
      <c r="S472" s="822">
        <f t="shared" si="109"/>
        <v>0</v>
      </c>
    </row>
    <row r="473" spans="1:19" ht="16.5">
      <c r="A473" s="329"/>
      <c r="B473" s="329">
        <v>92109</v>
      </c>
      <c r="C473" s="329"/>
      <c r="D473" s="288" t="s">
        <v>204</v>
      </c>
      <c r="E473" s="330">
        <f t="shared" si="107"/>
        <v>96.69149756607419</v>
      </c>
      <c r="F473" s="335">
        <f aca="true" t="shared" si="110" ref="F473:S473">SUM(F474:F481)</f>
        <v>1496348</v>
      </c>
      <c r="G473" s="335">
        <f t="shared" si="110"/>
        <v>1446841.2899999998</v>
      </c>
      <c r="H473" s="335">
        <f t="shared" si="110"/>
        <v>1446841.2899999998</v>
      </c>
      <c r="I473" s="335">
        <f t="shared" si="110"/>
        <v>0</v>
      </c>
      <c r="J473" s="335">
        <f t="shared" si="110"/>
        <v>77240.29</v>
      </c>
      <c r="K473" s="335">
        <f t="shared" si="110"/>
        <v>1369601</v>
      </c>
      <c r="L473" s="335">
        <f t="shared" si="110"/>
        <v>0</v>
      </c>
      <c r="M473" s="335">
        <f t="shared" si="110"/>
        <v>0</v>
      </c>
      <c r="N473" s="335">
        <f t="shared" si="110"/>
        <v>0</v>
      </c>
      <c r="O473" s="335">
        <f t="shared" si="110"/>
        <v>0</v>
      </c>
      <c r="P473" s="335">
        <f t="shared" si="110"/>
        <v>0</v>
      </c>
      <c r="Q473" s="335">
        <f t="shared" si="110"/>
        <v>0</v>
      </c>
      <c r="R473" s="335">
        <f t="shared" si="110"/>
        <v>0</v>
      </c>
      <c r="S473" s="335">
        <f t="shared" si="110"/>
        <v>0</v>
      </c>
    </row>
    <row r="474" spans="1:19" ht="34.5" customHeight="1">
      <c r="A474" s="329"/>
      <c r="B474" s="306"/>
      <c r="C474" s="306">
        <v>2480</v>
      </c>
      <c r="D474" s="307" t="s">
        <v>375</v>
      </c>
      <c r="E474" s="331">
        <f aca="true" t="shared" si="111" ref="E474:E516">(G474/F474)*100</f>
        <v>100</v>
      </c>
      <c r="F474" s="299">
        <v>1369601</v>
      </c>
      <c r="G474" s="297">
        <v>1369601</v>
      </c>
      <c r="H474" s="298">
        <v>1369601</v>
      </c>
      <c r="I474" s="959"/>
      <c r="J474" s="339"/>
      <c r="K474" s="299">
        <v>1369601</v>
      </c>
      <c r="L474" s="960"/>
      <c r="M474" s="339"/>
      <c r="N474" s="339"/>
      <c r="O474" s="339"/>
      <c r="P474" s="927"/>
      <c r="Q474" s="927"/>
      <c r="R474" s="339"/>
      <c r="S474" s="928"/>
    </row>
    <row r="475" spans="1:19" ht="16.5">
      <c r="A475" s="329"/>
      <c r="B475" s="306"/>
      <c r="C475" s="306">
        <v>4210</v>
      </c>
      <c r="D475" s="307" t="s">
        <v>273</v>
      </c>
      <c r="E475" s="331">
        <f t="shared" si="111"/>
        <v>83.60283802740909</v>
      </c>
      <c r="F475" s="299">
        <v>37068</v>
      </c>
      <c r="G475" s="297">
        <f aca="true" t="shared" si="112" ref="G475:G481">H475+P475</f>
        <v>30989.9</v>
      </c>
      <c r="H475" s="298">
        <f aca="true" t="shared" si="113" ref="H475:H481">SUM(I475:O475)</f>
        <v>30989.9</v>
      </c>
      <c r="I475" s="959"/>
      <c r="J475" s="299">
        <v>30989.9</v>
      </c>
      <c r="K475" s="959"/>
      <c r="L475" s="960"/>
      <c r="M475" s="339"/>
      <c r="N475" s="339"/>
      <c r="O475" s="339"/>
      <c r="P475" s="927"/>
      <c r="Q475" s="927"/>
      <c r="R475" s="339"/>
      <c r="S475" s="928"/>
    </row>
    <row r="476" spans="1:19" ht="16.5">
      <c r="A476" s="329"/>
      <c r="B476" s="306"/>
      <c r="C476" s="306">
        <v>4260</v>
      </c>
      <c r="D476" s="307" t="s">
        <v>327</v>
      </c>
      <c r="E476" s="331">
        <f t="shared" si="111"/>
        <v>54.47211313754307</v>
      </c>
      <c r="F476" s="299">
        <v>41507</v>
      </c>
      <c r="G476" s="297">
        <f t="shared" si="112"/>
        <v>22609.74</v>
      </c>
      <c r="H476" s="298">
        <f t="shared" si="113"/>
        <v>22609.74</v>
      </c>
      <c r="I476" s="959"/>
      <c r="J476" s="299">
        <v>22609.74</v>
      </c>
      <c r="K476" s="959"/>
      <c r="L476" s="960"/>
      <c r="M476" s="339"/>
      <c r="N476" s="339"/>
      <c r="O476" s="339"/>
      <c r="P476" s="927"/>
      <c r="Q476" s="927"/>
      <c r="R476" s="339"/>
      <c r="S476" s="928"/>
    </row>
    <row r="477" spans="1:19" ht="16.5">
      <c r="A477" s="329"/>
      <c r="B477" s="306"/>
      <c r="C477" s="306">
        <v>4270</v>
      </c>
      <c r="D477" s="307" t="s">
        <v>276</v>
      </c>
      <c r="E477" s="331">
        <f t="shared" si="111"/>
        <v>20.259534036183783</v>
      </c>
      <c r="F477" s="299">
        <v>7683</v>
      </c>
      <c r="G477" s="297">
        <f t="shared" si="112"/>
        <v>1556.54</v>
      </c>
      <c r="H477" s="298">
        <f t="shared" si="113"/>
        <v>1556.54</v>
      </c>
      <c r="I477" s="959"/>
      <c r="J477" s="299">
        <v>1556.54</v>
      </c>
      <c r="K477" s="959"/>
      <c r="L477" s="960"/>
      <c r="M477" s="339"/>
      <c r="N477" s="339"/>
      <c r="O477" s="339"/>
      <c r="P477" s="927"/>
      <c r="Q477" s="927"/>
      <c r="R477" s="339"/>
      <c r="S477" s="928"/>
    </row>
    <row r="478" spans="1:19" ht="16.5">
      <c r="A478" s="329"/>
      <c r="B478" s="306"/>
      <c r="C478" s="306">
        <v>4300</v>
      </c>
      <c r="D478" s="307" t="s">
        <v>268</v>
      </c>
      <c r="E478" s="331">
        <f t="shared" si="111"/>
        <v>63.54530343523891</v>
      </c>
      <c r="F478" s="299">
        <v>30682</v>
      </c>
      <c r="G478" s="297">
        <f t="shared" si="112"/>
        <v>19496.97</v>
      </c>
      <c r="H478" s="298">
        <f t="shared" si="113"/>
        <v>19496.97</v>
      </c>
      <c r="I478" s="959"/>
      <c r="J478" s="299">
        <v>19496.97</v>
      </c>
      <c r="K478" s="959"/>
      <c r="L478" s="960"/>
      <c r="M478" s="339"/>
      <c r="N478" s="339"/>
      <c r="O478" s="339"/>
      <c r="P478" s="927"/>
      <c r="Q478" s="927"/>
      <c r="R478" s="339"/>
      <c r="S478" s="928"/>
    </row>
    <row r="479" spans="1:19" ht="16.5">
      <c r="A479" s="329"/>
      <c r="B479" s="306"/>
      <c r="C479" s="306">
        <v>4350</v>
      </c>
      <c r="D479" s="307" t="s">
        <v>297</v>
      </c>
      <c r="E479" s="331">
        <f t="shared" si="111"/>
        <v>92.82884822389666</v>
      </c>
      <c r="F479" s="299">
        <v>2787</v>
      </c>
      <c r="G479" s="297">
        <f t="shared" si="112"/>
        <v>2587.14</v>
      </c>
      <c r="H479" s="298">
        <f t="shared" si="113"/>
        <v>2587.14</v>
      </c>
      <c r="I479" s="959"/>
      <c r="J479" s="299">
        <v>2587.14</v>
      </c>
      <c r="K479" s="959"/>
      <c r="L479" s="960"/>
      <c r="M479" s="339"/>
      <c r="N479" s="339"/>
      <c r="O479" s="339"/>
      <c r="P479" s="927"/>
      <c r="Q479" s="927"/>
      <c r="R479" s="339"/>
      <c r="S479" s="928"/>
    </row>
    <row r="480" spans="1:19" ht="16.5">
      <c r="A480" s="329"/>
      <c r="B480" s="306"/>
      <c r="C480" s="306">
        <v>4430</v>
      </c>
      <c r="D480" s="307" t="s">
        <v>265</v>
      </c>
      <c r="E480" s="331">
        <v>0</v>
      </c>
      <c r="F480" s="299">
        <v>20</v>
      </c>
      <c r="G480" s="297">
        <v>0</v>
      </c>
      <c r="H480" s="298">
        <v>0</v>
      </c>
      <c r="I480" s="959"/>
      <c r="J480" s="299">
        <v>0</v>
      </c>
      <c r="K480" s="959"/>
      <c r="L480" s="960"/>
      <c r="M480" s="339"/>
      <c r="N480" s="339"/>
      <c r="O480" s="339"/>
      <c r="P480" s="927"/>
      <c r="Q480" s="927"/>
      <c r="R480" s="339"/>
      <c r="S480" s="928"/>
    </row>
    <row r="481" spans="1:19" ht="16.5">
      <c r="A481" s="329"/>
      <c r="B481" s="306"/>
      <c r="C481" s="306">
        <v>6050</v>
      </c>
      <c r="D481" s="635" t="s">
        <v>306</v>
      </c>
      <c r="E481" s="331">
        <f t="shared" si="111"/>
        <v>0</v>
      </c>
      <c r="F481" s="299">
        <v>7000</v>
      </c>
      <c r="G481" s="297">
        <f t="shared" si="112"/>
        <v>0</v>
      </c>
      <c r="H481" s="298">
        <f t="shared" si="113"/>
        <v>0</v>
      </c>
      <c r="I481" s="959"/>
      <c r="J481" s="299"/>
      <c r="K481" s="959"/>
      <c r="L481" s="960"/>
      <c r="M481" s="339"/>
      <c r="N481" s="339"/>
      <c r="O481" s="339"/>
      <c r="P481" s="299">
        <f>SUM(Q481:S481)</f>
        <v>0</v>
      </c>
      <c r="Q481" s="437"/>
      <c r="R481" s="339">
        <f>'zał 7'!F70</f>
        <v>0</v>
      </c>
      <c r="S481" s="928"/>
    </row>
    <row r="482" spans="1:19" ht="16.5">
      <c r="A482" s="306"/>
      <c r="B482" s="329">
        <v>92116</v>
      </c>
      <c r="C482" s="306"/>
      <c r="D482" s="288" t="s">
        <v>376</v>
      </c>
      <c r="E482" s="330">
        <f t="shared" si="111"/>
        <v>100</v>
      </c>
      <c r="F482" s="335">
        <f aca="true" t="shared" si="114" ref="F482:P482">F483</f>
        <v>381130</v>
      </c>
      <c r="G482" s="335">
        <f t="shared" si="114"/>
        <v>381130</v>
      </c>
      <c r="H482" s="335">
        <f t="shared" si="114"/>
        <v>381130</v>
      </c>
      <c r="I482" s="335">
        <f t="shared" si="114"/>
        <v>0</v>
      </c>
      <c r="J482" s="335">
        <f t="shared" si="114"/>
        <v>0</v>
      </c>
      <c r="K482" s="335">
        <f t="shared" si="114"/>
        <v>381130</v>
      </c>
      <c r="L482" s="335">
        <f t="shared" si="114"/>
        <v>0</v>
      </c>
      <c r="M482" s="335">
        <f t="shared" si="114"/>
        <v>0</v>
      </c>
      <c r="N482" s="335">
        <f t="shared" si="114"/>
        <v>0</v>
      </c>
      <c r="O482" s="335">
        <f t="shared" si="114"/>
        <v>0</v>
      </c>
      <c r="P482" s="335">
        <f t="shared" si="114"/>
        <v>0</v>
      </c>
      <c r="Q482" s="335">
        <v>0</v>
      </c>
      <c r="R482" s="335">
        <v>0</v>
      </c>
      <c r="S482" s="335">
        <v>0</v>
      </c>
    </row>
    <row r="483" spans="1:19" ht="31.5">
      <c r="A483" s="306"/>
      <c r="B483" s="329"/>
      <c r="C483" s="306">
        <v>2480</v>
      </c>
      <c r="D483" s="307" t="s">
        <v>375</v>
      </c>
      <c r="E483" s="331">
        <f t="shared" si="111"/>
        <v>100</v>
      </c>
      <c r="F483" s="299">
        <v>381130</v>
      </c>
      <c r="G483" s="297">
        <v>381130</v>
      </c>
      <c r="H483" s="298">
        <v>381130</v>
      </c>
      <c r="I483" s="299"/>
      <c r="J483" s="299"/>
      <c r="K483" s="299">
        <v>381130</v>
      </c>
      <c r="L483" s="929"/>
      <c r="M483" s="335"/>
      <c r="N483" s="335"/>
      <c r="O483" s="335"/>
      <c r="P483" s="335"/>
      <c r="Q483" s="929"/>
      <c r="R483" s="335"/>
      <c r="S483" s="799"/>
    </row>
    <row r="484" spans="1:19" ht="16.5">
      <c r="A484" s="306"/>
      <c r="B484" s="329">
        <v>92118</v>
      </c>
      <c r="C484" s="306"/>
      <c r="D484" s="288" t="s">
        <v>640</v>
      </c>
      <c r="E484" s="330">
        <f t="shared" si="111"/>
        <v>100</v>
      </c>
      <c r="F484" s="335">
        <v>229898</v>
      </c>
      <c r="G484" s="491">
        <f>SUM(G485)</f>
        <v>229898</v>
      </c>
      <c r="H484" s="314">
        <v>229898</v>
      </c>
      <c r="I484" s="335"/>
      <c r="J484" s="335"/>
      <c r="K484" s="335">
        <v>229898</v>
      </c>
      <c r="L484" s="929"/>
      <c r="M484" s="335"/>
      <c r="N484" s="335"/>
      <c r="O484" s="335"/>
      <c r="P484" s="335"/>
      <c r="Q484" s="929"/>
      <c r="R484" s="335"/>
      <c r="S484" s="799"/>
    </row>
    <row r="485" spans="1:19" ht="31.5">
      <c r="A485" s="306"/>
      <c r="B485" s="329"/>
      <c r="C485" s="306">
        <v>2480</v>
      </c>
      <c r="D485" s="307" t="s">
        <v>375</v>
      </c>
      <c r="E485" s="331">
        <f t="shared" si="111"/>
        <v>100</v>
      </c>
      <c r="F485" s="299">
        <v>229898</v>
      </c>
      <c r="G485" s="297">
        <v>229898</v>
      </c>
      <c r="H485" s="298">
        <v>229898</v>
      </c>
      <c r="I485" s="299"/>
      <c r="J485" s="299"/>
      <c r="K485" s="299">
        <v>229898</v>
      </c>
      <c r="L485" s="929"/>
      <c r="M485" s="335"/>
      <c r="N485" s="335"/>
      <c r="O485" s="335"/>
      <c r="P485" s="335"/>
      <c r="Q485" s="929"/>
      <c r="R485" s="335"/>
      <c r="S485" s="799"/>
    </row>
    <row r="486" spans="1:19" ht="16.5">
      <c r="A486" s="329"/>
      <c r="B486" s="329">
        <v>92120</v>
      </c>
      <c r="C486" s="329"/>
      <c r="D486" s="288" t="s">
        <v>377</v>
      </c>
      <c r="E486" s="330">
        <f t="shared" si="111"/>
        <v>99.9998233995585</v>
      </c>
      <c r="F486" s="335">
        <f>SUM(F487:F487)</f>
        <v>22650</v>
      </c>
      <c r="G486" s="335">
        <f>SUM(G487:G487)</f>
        <v>22649.96</v>
      </c>
      <c r="H486" s="335">
        <f>SUM(H487:H487)</f>
        <v>22649.96</v>
      </c>
      <c r="I486" s="335">
        <f>SUM(I487:I487)</f>
        <v>0</v>
      </c>
      <c r="J486" s="335">
        <v>0</v>
      </c>
      <c r="K486" s="335">
        <f>SUM(K487:K487)</f>
        <v>22649.96</v>
      </c>
      <c r="L486" s="335">
        <f>SUM(L487:L487)</f>
        <v>0</v>
      </c>
      <c r="M486" s="335">
        <f>SUM(M487:M487)</f>
        <v>0</v>
      </c>
      <c r="N486" s="335">
        <f>SUM(N487:N487)</f>
        <v>0</v>
      </c>
      <c r="O486" s="335">
        <f>SUM(O487:O487)</f>
        <v>0</v>
      </c>
      <c r="P486" s="335">
        <v>0</v>
      </c>
      <c r="Q486" s="335">
        <v>0</v>
      </c>
      <c r="R486" s="335">
        <v>0</v>
      </c>
      <c r="S486" s="335">
        <v>0</v>
      </c>
    </row>
    <row r="487" spans="1:19" ht="69.75" customHeight="1">
      <c r="A487" s="329"/>
      <c r="B487" s="329"/>
      <c r="C487" s="306">
        <v>2720</v>
      </c>
      <c r="D487" s="307" t="s">
        <v>378</v>
      </c>
      <c r="E487" s="331">
        <f t="shared" si="111"/>
        <v>99.9998233995585</v>
      </c>
      <c r="F487" s="299">
        <v>22650</v>
      </c>
      <c r="G487" s="297">
        <v>22649.96</v>
      </c>
      <c r="H487" s="298">
        <v>22649.96</v>
      </c>
      <c r="I487" s="335"/>
      <c r="J487" s="335"/>
      <c r="K487" s="299">
        <v>22649.96</v>
      </c>
      <c r="L487" s="929"/>
      <c r="M487" s="335"/>
      <c r="N487" s="335"/>
      <c r="O487" s="335"/>
      <c r="P487" s="929"/>
      <c r="Q487" s="929"/>
      <c r="R487" s="335"/>
      <c r="S487" s="799"/>
    </row>
    <row r="488" spans="1:19" ht="16.5">
      <c r="A488" s="329"/>
      <c r="B488" s="329">
        <v>92195</v>
      </c>
      <c r="C488" s="329"/>
      <c r="D488" s="288" t="s">
        <v>16</v>
      </c>
      <c r="E488" s="330">
        <f t="shared" si="111"/>
        <v>90.2924624706746</v>
      </c>
      <c r="F488" s="335">
        <f>SUM(F489:F503)</f>
        <v>277916</v>
      </c>
      <c r="G488" s="335">
        <f>SUM(G489:G503)</f>
        <v>250937.2</v>
      </c>
      <c r="H488" s="335">
        <f>SUM(H489:H503)</f>
        <v>250937.2</v>
      </c>
      <c r="I488" s="335">
        <f>SUM(I489:I498)</f>
        <v>3638.77</v>
      </c>
      <c r="J488" s="335">
        <f>SUM(J489:J503)</f>
        <v>129211.49</v>
      </c>
      <c r="K488" s="335">
        <f>SUM(K489:K498)</f>
        <v>15000</v>
      </c>
      <c r="L488" s="335">
        <f>SUM(L489:L498)</f>
        <v>0</v>
      </c>
      <c r="M488" s="335">
        <f>SUM(M489:M500)</f>
        <v>103086.94</v>
      </c>
      <c r="N488" s="335">
        <f>SUM(N489:N498)</f>
        <v>0</v>
      </c>
      <c r="O488" s="335">
        <f>SUM(O489:O498)</f>
        <v>0</v>
      </c>
      <c r="P488" s="335">
        <f>SUM(P489:P498)</f>
        <v>0</v>
      </c>
      <c r="Q488" s="335">
        <v>0</v>
      </c>
      <c r="R488" s="335">
        <f>SUM(R489:R498)</f>
        <v>0</v>
      </c>
      <c r="S488" s="335">
        <f>SUM(S489:S498)</f>
        <v>0</v>
      </c>
    </row>
    <row r="489" spans="1:19" ht="31.5">
      <c r="A489" s="306"/>
      <c r="B489" s="306"/>
      <c r="C489" s="306">
        <v>2820</v>
      </c>
      <c r="D489" s="307" t="s">
        <v>365</v>
      </c>
      <c r="E489" s="331">
        <f t="shared" si="111"/>
        <v>100</v>
      </c>
      <c r="F489" s="299">
        <v>15000</v>
      </c>
      <c r="G489" s="297">
        <v>15000</v>
      </c>
      <c r="H489" s="298">
        <v>15000</v>
      </c>
      <c r="I489" s="959"/>
      <c r="J489" s="339"/>
      <c r="K489" s="299">
        <v>15000</v>
      </c>
      <c r="L489" s="960"/>
      <c r="M489" s="339"/>
      <c r="N489" s="339"/>
      <c r="O489" s="339"/>
      <c r="P489" s="927"/>
      <c r="Q489" s="927"/>
      <c r="R489" s="339"/>
      <c r="S489" s="928"/>
    </row>
    <row r="490" spans="1:19" ht="16.5">
      <c r="A490" s="306"/>
      <c r="B490" s="306"/>
      <c r="C490" s="306">
        <v>4117</v>
      </c>
      <c r="D490" s="307" t="s">
        <v>338</v>
      </c>
      <c r="E490" s="331">
        <f t="shared" si="111"/>
        <v>97.03030303030305</v>
      </c>
      <c r="F490" s="299">
        <v>33</v>
      </c>
      <c r="G490" s="297">
        <v>32.02</v>
      </c>
      <c r="H490" s="298">
        <v>32.02</v>
      </c>
      <c r="I490" s="959"/>
      <c r="J490" s="339"/>
      <c r="K490" s="299"/>
      <c r="L490" s="960"/>
      <c r="M490" s="339">
        <v>32.02</v>
      </c>
      <c r="N490" s="339"/>
      <c r="O490" s="339"/>
      <c r="P490" s="927"/>
      <c r="Q490" s="927"/>
      <c r="R490" s="339"/>
      <c r="S490" s="928"/>
    </row>
    <row r="491" spans="1:19" ht="16.5">
      <c r="A491" s="306"/>
      <c r="B491" s="306"/>
      <c r="C491" s="306">
        <v>4119</v>
      </c>
      <c r="D491" s="307" t="s">
        <v>338</v>
      </c>
      <c r="E491" s="331">
        <f t="shared" si="111"/>
        <v>100</v>
      </c>
      <c r="F491" s="299">
        <v>8</v>
      </c>
      <c r="G491" s="297">
        <v>8</v>
      </c>
      <c r="H491" s="298">
        <v>8</v>
      </c>
      <c r="I491" s="959"/>
      <c r="J491" s="339"/>
      <c r="K491" s="299"/>
      <c r="L491" s="960"/>
      <c r="M491" s="339">
        <v>8</v>
      </c>
      <c r="N491" s="339"/>
      <c r="O491" s="339"/>
      <c r="P491" s="927"/>
      <c r="Q491" s="927"/>
      <c r="R491" s="339"/>
      <c r="S491" s="928"/>
    </row>
    <row r="492" spans="1:19" ht="16.5">
      <c r="A492" s="306"/>
      <c r="B492" s="306"/>
      <c r="C492" s="306">
        <v>4170</v>
      </c>
      <c r="D492" s="930" t="s">
        <v>263</v>
      </c>
      <c r="E492" s="331">
        <f t="shared" si="111"/>
        <v>99.99367958230283</v>
      </c>
      <c r="F492" s="299">
        <v>3639</v>
      </c>
      <c r="G492" s="297">
        <f>H492+P492</f>
        <v>3638.77</v>
      </c>
      <c r="H492" s="298">
        <f>SUM(I492:O492)</f>
        <v>3638.77</v>
      </c>
      <c r="I492" s="299">
        <v>3638.77</v>
      </c>
      <c r="J492" s="299"/>
      <c r="K492" s="959"/>
      <c r="L492" s="960"/>
      <c r="M492" s="339"/>
      <c r="N492" s="339"/>
      <c r="O492" s="339"/>
      <c r="P492" s="927"/>
      <c r="Q492" s="927"/>
      <c r="R492" s="339"/>
      <c r="S492" s="928"/>
    </row>
    <row r="493" spans="1:19" ht="16.5">
      <c r="A493" s="306"/>
      <c r="B493" s="306"/>
      <c r="C493" s="306">
        <v>4177</v>
      </c>
      <c r="D493" s="930" t="s">
        <v>263</v>
      </c>
      <c r="E493" s="331">
        <f t="shared" si="111"/>
        <v>98.70140625</v>
      </c>
      <c r="F493" s="299">
        <v>6400</v>
      </c>
      <c r="G493" s="297">
        <v>6316.89</v>
      </c>
      <c r="H493" s="298">
        <v>6316.89</v>
      </c>
      <c r="I493" s="299"/>
      <c r="J493" s="299"/>
      <c r="K493" s="959"/>
      <c r="L493" s="960"/>
      <c r="M493" s="339">
        <v>6316.89</v>
      </c>
      <c r="N493" s="339"/>
      <c r="O493" s="339"/>
      <c r="P493" s="927"/>
      <c r="Q493" s="927"/>
      <c r="R493" s="339"/>
      <c r="S493" s="928"/>
    </row>
    <row r="494" spans="1:19" ht="16.5">
      <c r="A494" s="306"/>
      <c r="B494" s="306"/>
      <c r="C494" s="306">
        <v>4179</v>
      </c>
      <c r="D494" s="930" t="s">
        <v>263</v>
      </c>
      <c r="E494" s="331">
        <f t="shared" si="111"/>
        <v>99.26401630988786</v>
      </c>
      <c r="F494" s="299">
        <v>2943</v>
      </c>
      <c r="G494" s="297">
        <v>2921.34</v>
      </c>
      <c r="H494" s="298">
        <v>2921.34</v>
      </c>
      <c r="I494" s="299"/>
      <c r="J494" s="299"/>
      <c r="K494" s="959"/>
      <c r="L494" s="960"/>
      <c r="M494" s="339">
        <v>2921.34</v>
      </c>
      <c r="N494" s="339"/>
      <c r="O494" s="339"/>
      <c r="P494" s="927"/>
      <c r="Q494" s="927"/>
      <c r="R494" s="339"/>
      <c r="S494" s="928"/>
    </row>
    <row r="495" spans="1:19" ht="16.5">
      <c r="A495" s="306"/>
      <c r="B495" s="306"/>
      <c r="C495" s="306">
        <v>4210</v>
      </c>
      <c r="D495" s="930" t="s">
        <v>379</v>
      </c>
      <c r="E495" s="331">
        <f t="shared" si="111"/>
        <v>90.11796181769294</v>
      </c>
      <c r="F495" s="299">
        <v>74380</v>
      </c>
      <c r="G495" s="297">
        <f>H495+P495</f>
        <v>67029.74</v>
      </c>
      <c r="H495" s="298">
        <f>SUM(I495:O495)</f>
        <v>67029.74</v>
      </c>
      <c r="I495" s="959"/>
      <c r="J495" s="299">
        <v>67029.74</v>
      </c>
      <c r="K495" s="959"/>
      <c r="L495" s="960"/>
      <c r="M495" s="339"/>
      <c r="N495" s="339"/>
      <c r="O495" s="339"/>
      <c r="P495" s="927"/>
      <c r="Q495" s="927"/>
      <c r="R495" s="339"/>
      <c r="S495" s="928"/>
    </row>
    <row r="496" spans="1:19" ht="16.5">
      <c r="A496" s="306"/>
      <c r="B496" s="306"/>
      <c r="C496" s="306">
        <v>4217</v>
      </c>
      <c r="D496" s="930" t="s">
        <v>379</v>
      </c>
      <c r="E496" s="331">
        <f t="shared" si="111"/>
        <v>91.84181818181818</v>
      </c>
      <c r="F496" s="299">
        <v>1100</v>
      </c>
      <c r="G496" s="297">
        <v>1010.26</v>
      </c>
      <c r="H496" s="298">
        <v>1010.26</v>
      </c>
      <c r="I496" s="959"/>
      <c r="J496" s="299"/>
      <c r="K496" s="959"/>
      <c r="L496" s="960"/>
      <c r="M496" s="339">
        <v>1010.26</v>
      </c>
      <c r="N496" s="339"/>
      <c r="O496" s="339"/>
      <c r="P496" s="927"/>
      <c r="Q496" s="927"/>
      <c r="R496" s="339"/>
      <c r="S496" s="928"/>
    </row>
    <row r="497" spans="1:19" ht="16.5">
      <c r="A497" s="306"/>
      <c r="B497" s="306"/>
      <c r="C497" s="306">
        <v>4219</v>
      </c>
      <c r="D497" s="930" t="s">
        <v>379</v>
      </c>
      <c r="E497" s="331">
        <f t="shared" si="111"/>
        <v>97.95432011331445</v>
      </c>
      <c r="F497" s="299">
        <v>2824</v>
      </c>
      <c r="G497" s="297">
        <v>2766.23</v>
      </c>
      <c r="H497" s="298">
        <v>2766.23</v>
      </c>
      <c r="I497" s="959"/>
      <c r="J497" s="299"/>
      <c r="K497" s="959"/>
      <c r="L497" s="960"/>
      <c r="M497" s="339">
        <v>2766.23</v>
      </c>
      <c r="N497" s="339"/>
      <c r="O497" s="339"/>
      <c r="P497" s="927"/>
      <c r="Q497" s="927"/>
      <c r="R497" s="339"/>
      <c r="S497" s="928"/>
    </row>
    <row r="498" spans="1:19" ht="16.5">
      <c r="A498" s="306"/>
      <c r="B498" s="306"/>
      <c r="C498" s="306">
        <v>4300</v>
      </c>
      <c r="D498" s="307" t="s">
        <v>264</v>
      </c>
      <c r="E498" s="331">
        <f t="shared" si="111"/>
        <v>80.47607298755524</v>
      </c>
      <c r="F498" s="299">
        <v>73766</v>
      </c>
      <c r="G498" s="297">
        <f>H498+P498</f>
        <v>59363.98</v>
      </c>
      <c r="H498" s="298">
        <f>SUM(I498:O498)</f>
        <v>59363.98</v>
      </c>
      <c r="I498" s="959"/>
      <c r="J498" s="299">
        <v>59363.98</v>
      </c>
      <c r="K498" s="959"/>
      <c r="L498" s="960"/>
      <c r="M498" s="339"/>
      <c r="N498" s="339"/>
      <c r="O498" s="339"/>
      <c r="P498" s="927"/>
      <c r="Q498" s="927"/>
      <c r="R498" s="339"/>
      <c r="S498" s="928"/>
    </row>
    <row r="499" spans="1:19" ht="16.5">
      <c r="A499" s="306"/>
      <c r="B499" s="306"/>
      <c r="C499" s="306">
        <v>4307</v>
      </c>
      <c r="D499" s="307" t="s">
        <v>264</v>
      </c>
      <c r="E499" s="331">
        <f t="shared" si="111"/>
        <v>99.91091703056769</v>
      </c>
      <c r="F499" s="299">
        <v>40075</v>
      </c>
      <c r="G499" s="297">
        <v>40039.3</v>
      </c>
      <c r="H499" s="298">
        <v>40039.3</v>
      </c>
      <c r="I499" s="959"/>
      <c r="J499" s="299"/>
      <c r="K499" s="959"/>
      <c r="L499" s="960"/>
      <c r="M499" s="339">
        <v>40039.3</v>
      </c>
      <c r="N499" s="339"/>
      <c r="O499" s="339"/>
      <c r="P499" s="927"/>
      <c r="Q499" s="927"/>
      <c r="R499" s="339"/>
      <c r="S499" s="928"/>
    </row>
    <row r="500" spans="1:19" ht="16.5">
      <c r="A500" s="306"/>
      <c r="B500" s="306"/>
      <c r="C500" s="306">
        <v>4309</v>
      </c>
      <c r="D500" s="307" t="s">
        <v>264</v>
      </c>
      <c r="E500" s="331">
        <f t="shared" si="111"/>
        <v>99.38353577321433</v>
      </c>
      <c r="F500" s="299">
        <v>50303</v>
      </c>
      <c r="G500" s="297">
        <v>49992.9</v>
      </c>
      <c r="H500" s="298">
        <v>49992.9</v>
      </c>
      <c r="I500" s="959"/>
      <c r="J500" s="299"/>
      <c r="K500" s="959"/>
      <c r="L500" s="960"/>
      <c r="M500" s="339">
        <v>49992.9</v>
      </c>
      <c r="N500" s="339"/>
      <c r="O500" s="339"/>
      <c r="P500" s="927"/>
      <c r="Q500" s="927"/>
      <c r="R500" s="339"/>
      <c r="S500" s="928"/>
    </row>
    <row r="501" spans="1:19" ht="16.5">
      <c r="A501" s="306"/>
      <c r="B501" s="306"/>
      <c r="C501" s="306">
        <v>4380</v>
      </c>
      <c r="D501" s="307" t="s">
        <v>300</v>
      </c>
      <c r="E501" s="331">
        <f t="shared" si="111"/>
        <v>33.74578177727784</v>
      </c>
      <c r="F501" s="299">
        <v>4445</v>
      </c>
      <c r="G501" s="297">
        <v>1500</v>
      </c>
      <c r="H501" s="298">
        <v>1500</v>
      </c>
      <c r="I501" s="959"/>
      <c r="J501" s="299">
        <v>1500</v>
      </c>
      <c r="K501" s="959"/>
      <c r="L501" s="960"/>
      <c r="M501" s="339"/>
      <c r="N501" s="339"/>
      <c r="O501" s="339"/>
      <c r="P501" s="927"/>
      <c r="Q501" s="927"/>
      <c r="R501" s="339"/>
      <c r="S501" s="928"/>
    </row>
    <row r="502" spans="1:19" ht="16.5">
      <c r="A502" s="306"/>
      <c r="B502" s="306"/>
      <c r="C502" s="306">
        <v>4420</v>
      </c>
      <c r="D502" s="307" t="s">
        <v>329</v>
      </c>
      <c r="E502" s="331">
        <f t="shared" si="111"/>
        <v>65.8885</v>
      </c>
      <c r="F502" s="299">
        <v>2000</v>
      </c>
      <c r="G502" s="297">
        <v>1317.77</v>
      </c>
      <c r="H502" s="298">
        <v>1317.77</v>
      </c>
      <c r="I502" s="959"/>
      <c r="J502" s="299">
        <v>1317.77</v>
      </c>
      <c r="K502" s="959"/>
      <c r="L502" s="960"/>
      <c r="M502" s="339"/>
      <c r="N502" s="339"/>
      <c r="O502" s="339"/>
      <c r="P502" s="927"/>
      <c r="Q502" s="927"/>
      <c r="R502" s="339"/>
      <c r="S502" s="928"/>
    </row>
    <row r="503" spans="1:19" ht="16.5">
      <c r="A503" s="306"/>
      <c r="B503" s="306"/>
      <c r="C503" s="306">
        <v>4430</v>
      </c>
      <c r="D503" s="307" t="s">
        <v>265</v>
      </c>
      <c r="E503" s="331">
        <f t="shared" si="111"/>
        <v>0</v>
      </c>
      <c r="F503" s="299">
        <v>1000</v>
      </c>
      <c r="G503" s="297">
        <v>0</v>
      </c>
      <c r="H503" s="298">
        <v>0</v>
      </c>
      <c r="I503" s="959"/>
      <c r="J503" s="299"/>
      <c r="K503" s="959"/>
      <c r="L503" s="960"/>
      <c r="M503" s="339"/>
      <c r="N503" s="339"/>
      <c r="O503" s="339"/>
      <c r="P503" s="927"/>
      <c r="Q503" s="927"/>
      <c r="R503" s="339"/>
      <c r="S503" s="928"/>
    </row>
    <row r="504" spans="1:19" ht="16.5">
      <c r="A504" s="328">
        <v>926</v>
      </c>
      <c r="B504" s="328"/>
      <c r="C504" s="328"/>
      <c r="D504" s="283" t="s">
        <v>730</v>
      </c>
      <c r="E504" s="284">
        <f t="shared" si="111"/>
        <v>92.87565465039933</v>
      </c>
      <c r="F504" s="822">
        <f>SUM(F505+F514+F516)</f>
        <v>1222981</v>
      </c>
      <c r="G504" s="822">
        <f aca="true" t="shared" si="115" ref="G504:S504">SUM(G505+G514+G516)</f>
        <v>1135851.61</v>
      </c>
      <c r="H504" s="822">
        <f t="shared" si="115"/>
        <v>370787.54999999993</v>
      </c>
      <c r="I504" s="822">
        <f t="shared" si="115"/>
        <v>0</v>
      </c>
      <c r="J504" s="822">
        <f t="shared" si="115"/>
        <v>268289.45999999996</v>
      </c>
      <c r="K504" s="822">
        <f t="shared" si="115"/>
        <v>102498.09</v>
      </c>
      <c r="L504" s="822">
        <f t="shared" si="115"/>
        <v>0</v>
      </c>
      <c r="M504" s="822">
        <f t="shared" si="115"/>
        <v>0</v>
      </c>
      <c r="N504" s="822">
        <f t="shared" si="115"/>
        <v>0</v>
      </c>
      <c r="O504" s="822">
        <f t="shared" si="115"/>
        <v>0</v>
      </c>
      <c r="P504" s="822">
        <f>SUM(P505+P514+P516)</f>
        <v>765064.06</v>
      </c>
      <c r="Q504" s="822">
        <v>765064.06</v>
      </c>
      <c r="R504" s="822">
        <f>SUM(R511:S512)</f>
        <v>381980.28</v>
      </c>
      <c r="S504" s="822">
        <f t="shared" si="115"/>
        <v>0</v>
      </c>
    </row>
    <row r="505" spans="1:19" ht="16.5">
      <c r="A505" s="329"/>
      <c r="B505" s="329">
        <v>92601</v>
      </c>
      <c r="C505" s="329"/>
      <c r="D505" s="288" t="s">
        <v>208</v>
      </c>
      <c r="E505" s="330">
        <f t="shared" si="111"/>
        <v>93.40623997509552</v>
      </c>
      <c r="F505" s="335">
        <f>SUM(F506:F513)</f>
        <v>1053626</v>
      </c>
      <c r="G505" s="335">
        <f>SUM(G506:G513)</f>
        <v>984152.4299999999</v>
      </c>
      <c r="H505" s="335">
        <f aca="true" t="shared" si="116" ref="H505:O505">SUM(H506:H512)</f>
        <v>219088.37</v>
      </c>
      <c r="I505" s="335">
        <f t="shared" si="116"/>
        <v>0</v>
      </c>
      <c r="J505" s="335">
        <f t="shared" si="116"/>
        <v>219088.37</v>
      </c>
      <c r="K505" s="335">
        <f t="shared" si="116"/>
        <v>0</v>
      </c>
      <c r="L505" s="335">
        <f t="shared" si="116"/>
        <v>0</v>
      </c>
      <c r="M505" s="335">
        <f t="shared" si="116"/>
        <v>0</v>
      </c>
      <c r="N505" s="335">
        <f t="shared" si="116"/>
        <v>0</v>
      </c>
      <c r="O505" s="335">
        <f t="shared" si="116"/>
        <v>0</v>
      </c>
      <c r="P505" s="335">
        <f>SUM(P510:P513)</f>
        <v>765064.06</v>
      </c>
      <c r="Q505" s="335">
        <f>SUM(Q510:Q513)</f>
        <v>765064.06</v>
      </c>
      <c r="R505" s="335">
        <f>SUM(R509:R512)</f>
        <v>381980.28</v>
      </c>
      <c r="S505" s="335">
        <f>SUM(S509:S512)</f>
        <v>0</v>
      </c>
    </row>
    <row r="506" spans="1:19" ht="16.5">
      <c r="A506" s="329"/>
      <c r="B506" s="329"/>
      <c r="C506" s="306">
        <v>4210</v>
      </c>
      <c r="D506" s="307" t="s">
        <v>270</v>
      </c>
      <c r="E506" s="701">
        <f t="shared" si="111"/>
        <v>73.42307692307692</v>
      </c>
      <c r="F506" s="299">
        <v>1300</v>
      </c>
      <c r="G506" s="297">
        <f>H506+P506</f>
        <v>954.5</v>
      </c>
      <c r="H506" s="298">
        <f aca="true" t="shared" si="117" ref="H506:H512">SUM(I506:O506)</f>
        <v>954.5</v>
      </c>
      <c r="I506" s="299"/>
      <c r="J506" s="299">
        <v>954.5</v>
      </c>
      <c r="K506" s="335"/>
      <c r="L506" s="929"/>
      <c r="M506" s="335"/>
      <c r="N506" s="335"/>
      <c r="O506" s="335"/>
      <c r="P506" s="929"/>
      <c r="Q506" s="929"/>
      <c r="R506" s="335"/>
      <c r="S506" s="799"/>
    </row>
    <row r="507" spans="1:19" ht="16.5">
      <c r="A507" s="306"/>
      <c r="B507" s="306"/>
      <c r="C507" s="306">
        <v>4260</v>
      </c>
      <c r="D507" s="307" t="s">
        <v>267</v>
      </c>
      <c r="E507" s="331">
        <f t="shared" si="111"/>
        <v>63.6965749235474</v>
      </c>
      <c r="F507" s="299">
        <v>32700</v>
      </c>
      <c r="G507" s="297">
        <f>H507+P507</f>
        <v>20828.78</v>
      </c>
      <c r="H507" s="298">
        <f t="shared" si="117"/>
        <v>20828.78</v>
      </c>
      <c r="I507" s="299"/>
      <c r="J507" s="299">
        <v>20828.78</v>
      </c>
      <c r="K507" s="335"/>
      <c r="L507" s="929"/>
      <c r="M507" s="335"/>
      <c r="N507" s="335"/>
      <c r="O507" s="335"/>
      <c r="P507" s="929"/>
      <c r="Q507" s="929"/>
      <c r="R507" s="335"/>
      <c r="S507" s="799"/>
    </row>
    <row r="508" spans="1:19" ht="16.5">
      <c r="A508" s="306"/>
      <c r="B508" s="306"/>
      <c r="C508" s="306">
        <v>4270</v>
      </c>
      <c r="D508" s="307" t="s">
        <v>294</v>
      </c>
      <c r="E508" s="331">
        <f t="shared" si="111"/>
        <v>100</v>
      </c>
      <c r="F508" s="299">
        <v>138380</v>
      </c>
      <c r="G508" s="297">
        <f>H508+P508</f>
        <v>138380</v>
      </c>
      <c r="H508" s="298">
        <f t="shared" si="117"/>
        <v>138380</v>
      </c>
      <c r="I508" s="299"/>
      <c r="J508" s="299">
        <v>138380</v>
      </c>
      <c r="K508" s="335"/>
      <c r="L508" s="929"/>
      <c r="M508" s="335"/>
      <c r="N508" s="335"/>
      <c r="O508" s="335"/>
      <c r="P508" s="929"/>
      <c r="Q508" s="929"/>
      <c r="R508" s="335"/>
      <c r="S508" s="799"/>
    </row>
    <row r="509" spans="1:19" ht="16.5">
      <c r="A509" s="329"/>
      <c r="B509" s="306"/>
      <c r="C509" s="306">
        <v>4300</v>
      </c>
      <c r="D509" s="307" t="s">
        <v>264</v>
      </c>
      <c r="E509" s="331">
        <f t="shared" si="111"/>
        <v>80.719301369863</v>
      </c>
      <c r="F509" s="299">
        <v>73000</v>
      </c>
      <c r="G509" s="297">
        <f>H509+P509</f>
        <v>58925.09</v>
      </c>
      <c r="H509" s="298">
        <f t="shared" si="117"/>
        <v>58925.09</v>
      </c>
      <c r="I509" s="299"/>
      <c r="J509" s="299">
        <v>58925.09</v>
      </c>
      <c r="K509" s="299"/>
      <c r="L509" s="332"/>
      <c r="M509" s="339"/>
      <c r="N509" s="339"/>
      <c r="O509" s="339"/>
      <c r="P509" s="927"/>
      <c r="Q509" s="927"/>
      <c r="R509" s="339"/>
      <c r="S509" s="928"/>
    </row>
    <row r="510" spans="1:19" ht="16.5">
      <c r="A510" s="306"/>
      <c r="B510" s="306"/>
      <c r="C510" s="306">
        <v>6050</v>
      </c>
      <c r="D510" s="307" t="s">
        <v>306</v>
      </c>
      <c r="E510" s="331">
        <v>100</v>
      </c>
      <c r="F510" s="299">
        <v>373084</v>
      </c>
      <c r="G510" s="297">
        <v>373083.78</v>
      </c>
      <c r="H510" s="298">
        <f t="shared" si="117"/>
        <v>0</v>
      </c>
      <c r="I510" s="335"/>
      <c r="J510" s="339"/>
      <c r="K510" s="335"/>
      <c r="L510" s="332"/>
      <c r="M510" s="339"/>
      <c r="N510" s="339"/>
      <c r="O510" s="339"/>
      <c r="P510" s="299">
        <v>373083.78</v>
      </c>
      <c r="Q510" s="927">
        <f>'zał 7'!F75</f>
        <v>373083.78</v>
      </c>
      <c r="R510" s="339"/>
      <c r="S510" s="928"/>
    </row>
    <row r="511" spans="1:19" ht="16.5">
      <c r="A511" s="306"/>
      <c r="B511" s="306"/>
      <c r="C511" s="306">
        <v>6057</v>
      </c>
      <c r="D511" s="307" t="s">
        <v>306</v>
      </c>
      <c r="E511" s="331">
        <v>90.8</v>
      </c>
      <c r="F511" s="299">
        <v>269823</v>
      </c>
      <c r="G511" s="297">
        <v>245007.98</v>
      </c>
      <c r="H511" s="298"/>
      <c r="I511" s="335"/>
      <c r="J511" s="339"/>
      <c r="K511" s="335"/>
      <c r="L511" s="332"/>
      <c r="M511" s="339"/>
      <c r="N511" s="339"/>
      <c r="O511" s="339"/>
      <c r="P511" s="299">
        <v>245007.98</v>
      </c>
      <c r="Q511" s="927">
        <v>245007.98</v>
      </c>
      <c r="R511" s="339">
        <v>245007.98</v>
      </c>
      <c r="S511" s="928"/>
    </row>
    <row r="512" spans="1:19" ht="16.5">
      <c r="A512" s="306"/>
      <c r="B512" s="306"/>
      <c r="C512" s="306">
        <v>6059</v>
      </c>
      <c r="D512" s="307" t="s">
        <v>306</v>
      </c>
      <c r="E512" s="331">
        <v>88.2</v>
      </c>
      <c r="F512" s="299">
        <v>155339</v>
      </c>
      <c r="G512" s="297">
        <v>136972.3</v>
      </c>
      <c r="H512" s="298">
        <f t="shared" si="117"/>
        <v>0</v>
      </c>
      <c r="I512" s="335"/>
      <c r="J512" s="339"/>
      <c r="K512" s="335"/>
      <c r="L512" s="332"/>
      <c r="M512" s="339"/>
      <c r="N512" s="339"/>
      <c r="O512" s="339"/>
      <c r="P512" s="299">
        <v>136972.3</v>
      </c>
      <c r="Q512" s="979">
        <v>136972.3</v>
      </c>
      <c r="R512" s="965">
        <f>'zał 7'!F80</f>
        <v>136972.3</v>
      </c>
      <c r="S512" s="966"/>
    </row>
    <row r="513" spans="1:19" ht="16.5">
      <c r="A513" s="306"/>
      <c r="B513" s="306"/>
      <c r="C513" s="306">
        <v>6060</v>
      </c>
      <c r="D513" s="307" t="s">
        <v>304</v>
      </c>
      <c r="E513" s="331">
        <v>100</v>
      </c>
      <c r="F513" s="299">
        <v>10000</v>
      </c>
      <c r="G513" s="297">
        <v>10000</v>
      </c>
      <c r="H513" s="298"/>
      <c r="I513" s="335"/>
      <c r="J513" s="339"/>
      <c r="K513" s="335"/>
      <c r="L513" s="332"/>
      <c r="M513" s="339"/>
      <c r="N513" s="339"/>
      <c r="O513" s="339"/>
      <c r="P513" s="299">
        <v>10000</v>
      </c>
      <c r="Q513" s="450">
        <v>10000</v>
      </c>
      <c r="R513" s="339"/>
      <c r="S513" s="928"/>
    </row>
    <row r="514" spans="1:19" ht="16.5">
      <c r="A514" s="329"/>
      <c r="B514" s="329">
        <v>92605</v>
      </c>
      <c r="C514" s="329"/>
      <c r="D514" s="288" t="s">
        <v>210</v>
      </c>
      <c r="E514" s="330">
        <f t="shared" si="111"/>
        <v>99.99813658536584</v>
      </c>
      <c r="F514" s="335">
        <f aca="true" t="shared" si="118" ref="F514:S514">SUM(F515:F515)</f>
        <v>102500</v>
      </c>
      <c r="G514" s="335">
        <f t="shared" si="118"/>
        <v>102498.09</v>
      </c>
      <c r="H514" s="335">
        <f t="shared" si="118"/>
        <v>102498.09</v>
      </c>
      <c r="I514" s="335">
        <f t="shared" si="118"/>
        <v>0</v>
      </c>
      <c r="J514" s="335">
        <f t="shared" si="118"/>
        <v>0</v>
      </c>
      <c r="K514" s="335">
        <f t="shared" si="118"/>
        <v>102498.09</v>
      </c>
      <c r="L514" s="335">
        <f t="shared" si="118"/>
        <v>0</v>
      </c>
      <c r="M514" s="335">
        <f t="shared" si="118"/>
        <v>0</v>
      </c>
      <c r="N514" s="335">
        <f t="shared" si="118"/>
        <v>0</v>
      </c>
      <c r="O514" s="335">
        <f t="shared" si="118"/>
        <v>0</v>
      </c>
      <c r="P514" s="335">
        <f t="shared" si="118"/>
        <v>0</v>
      </c>
      <c r="Q514" s="335">
        <f t="shared" si="118"/>
        <v>0</v>
      </c>
      <c r="R514" s="335">
        <f t="shared" si="118"/>
        <v>0</v>
      </c>
      <c r="S514" s="335">
        <f t="shared" si="118"/>
        <v>0</v>
      </c>
    </row>
    <row r="515" spans="1:19" ht="31.5">
      <c r="A515" s="329"/>
      <c r="B515" s="306"/>
      <c r="C515" s="306">
        <v>2820</v>
      </c>
      <c r="D515" s="307" t="s">
        <v>380</v>
      </c>
      <c r="E515" s="331">
        <f t="shared" si="111"/>
        <v>99.99813658536584</v>
      </c>
      <c r="F515" s="299">
        <v>102500</v>
      </c>
      <c r="G515" s="297">
        <v>102498.09</v>
      </c>
      <c r="H515" s="298">
        <v>102498.09</v>
      </c>
      <c r="I515" s="959"/>
      <c r="J515" s="959"/>
      <c r="K515" s="338">
        <v>102498.09</v>
      </c>
      <c r="L515" s="340"/>
      <c r="M515" s="339"/>
      <c r="N515" s="339"/>
      <c r="O515" s="339"/>
      <c r="P515" s="927"/>
      <c r="Q515" s="927"/>
      <c r="R515" s="339"/>
      <c r="S515" s="928"/>
    </row>
    <row r="516" spans="1:19" ht="16.5">
      <c r="A516" s="329"/>
      <c r="B516" s="329">
        <v>92695</v>
      </c>
      <c r="C516" s="329"/>
      <c r="D516" s="288" t="s">
        <v>16</v>
      </c>
      <c r="E516" s="330">
        <f t="shared" si="111"/>
        <v>73.59373270510807</v>
      </c>
      <c r="F516" s="335">
        <f aca="true" t="shared" si="119" ref="F516:S516">SUM(F517:F521)</f>
        <v>66855</v>
      </c>
      <c r="G516" s="335">
        <f t="shared" si="119"/>
        <v>49201.09</v>
      </c>
      <c r="H516" s="335">
        <f t="shared" si="119"/>
        <v>49201.09</v>
      </c>
      <c r="I516" s="335">
        <f t="shared" si="119"/>
        <v>0</v>
      </c>
      <c r="J516" s="335">
        <f t="shared" si="119"/>
        <v>49201.09</v>
      </c>
      <c r="K516" s="335">
        <f t="shared" si="119"/>
        <v>0</v>
      </c>
      <c r="L516" s="335">
        <f t="shared" si="119"/>
        <v>0</v>
      </c>
      <c r="M516" s="335">
        <f t="shared" si="119"/>
        <v>0</v>
      </c>
      <c r="N516" s="335">
        <f t="shared" si="119"/>
        <v>0</v>
      </c>
      <c r="O516" s="335">
        <f t="shared" si="119"/>
        <v>0</v>
      </c>
      <c r="P516" s="335">
        <f t="shared" si="119"/>
        <v>0</v>
      </c>
      <c r="Q516" s="335">
        <f t="shared" si="119"/>
        <v>0</v>
      </c>
      <c r="R516" s="335">
        <f t="shared" si="119"/>
        <v>0</v>
      </c>
      <c r="S516" s="335">
        <f t="shared" si="119"/>
        <v>0</v>
      </c>
    </row>
    <row r="517" spans="1:19" ht="47.25">
      <c r="A517" s="306"/>
      <c r="B517" s="306"/>
      <c r="C517" s="306">
        <v>2320</v>
      </c>
      <c r="D517" s="307" t="s">
        <v>381</v>
      </c>
      <c r="E517" s="331">
        <v>0</v>
      </c>
      <c r="F517" s="299">
        <v>0</v>
      </c>
      <c r="G517" s="297">
        <v>0</v>
      </c>
      <c r="H517" s="298">
        <f>SUM(I517:O517)</f>
        <v>0</v>
      </c>
      <c r="I517" s="959"/>
      <c r="J517" s="959"/>
      <c r="K517" s="338">
        <v>0</v>
      </c>
      <c r="L517" s="960"/>
      <c r="M517" s="339"/>
      <c r="N517" s="339"/>
      <c r="O517" s="339"/>
      <c r="P517" s="927"/>
      <c r="Q517" s="927"/>
      <c r="R517" s="339"/>
      <c r="S517" s="928"/>
    </row>
    <row r="518" spans="1:19" ht="16.5">
      <c r="A518" s="306"/>
      <c r="B518" s="306"/>
      <c r="C518" s="306">
        <v>4210</v>
      </c>
      <c r="D518" s="307" t="s">
        <v>273</v>
      </c>
      <c r="E518" s="331">
        <f>(G518/F518)*100</f>
        <v>60.76711345141216</v>
      </c>
      <c r="F518" s="299">
        <v>12534</v>
      </c>
      <c r="G518" s="297">
        <f>H518+P518</f>
        <v>7616.55</v>
      </c>
      <c r="H518" s="298">
        <f>SUM(I518:O518)</f>
        <v>7616.55</v>
      </c>
      <c r="I518" s="339"/>
      <c r="J518" s="299">
        <v>7616.55</v>
      </c>
      <c r="K518" s="959"/>
      <c r="L518" s="960"/>
      <c r="M518" s="339"/>
      <c r="N518" s="339"/>
      <c r="O518" s="339"/>
      <c r="P518" s="927"/>
      <c r="Q518" s="927"/>
      <c r="R518" s="339"/>
      <c r="S518" s="928"/>
    </row>
    <row r="519" spans="1:19" ht="16.5">
      <c r="A519" s="306"/>
      <c r="B519" s="306"/>
      <c r="C519" s="306">
        <v>4270</v>
      </c>
      <c r="D519" s="307" t="s">
        <v>294</v>
      </c>
      <c r="E519" s="331">
        <f>(G519/F519)*100</f>
        <v>65.66681776971895</v>
      </c>
      <c r="F519" s="299">
        <v>4412</v>
      </c>
      <c r="G519" s="297">
        <f>H519+P519</f>
        <v>2897.22</v>
      </c>
      <c r="H519" s="298">
        <v>2897.22</v>
      </c>
      <c r="I519" s="339"/>
      <c r="J519" s="299">
        <v>2897.22</v>
      </c>
      <c r="K519" s="959"/>
      <c r="L519" s="960"/>
      <c r="M519" s="339"/>
      <c r="N519" s="339"/>
      <c r="O519" s="339"/>
      <c r="P519" s="927"/>
      <c r="Q519" s="927"/>
      <c r="R519" s="339"/>
      <c r="S519" s="928"/>
    </row>
    <row r="520" spans="1:19" ht="16.5">
      <c r="A520" s="306"/>
      <c r="B520" s="306"/>
      <c r="C520" s="306">
        <v>4300</v>
      </c>
      <c r="D520" s="307" t="s">
        <v>296</v>
      </c>
      <c r="E520" s="331">
        <f>(G520/F520)*100</f>
        <v>82.47312882389308</v>
      </c>
      <c r="F520" s="299">
        <v>46909</v>
      </c>
      <c r="G520" s="297">
        <f>H520+P520</f>
        <v>38687.32</v>
      </c>
      <c r="H520" s="298">
        <f>SUM(I520:O520)</f>
        <v>38687.32</v>
      </c>
      <c r="I520" s="338"/>
      <c r="J520" s="299">
        <v>38687.32</v>
      </c>
      <c r="K520" s="959"/>
      <c r="L520" s="960"/>
      <c r="M520" s="339"/>
      <c r="N520" s="339"/>
      <c r="O520" s="339"/>
      <c r="P520" s="927"/>
      <c r="Q520" s="927"/>
      <c r="R520" s="339"/>
      <c r="S520" s="928"/>
    </row>
    <row r="521" spans="1:19" ht="17.25" thickBot="1">
      <c r="A521" s="967"/>
      <c r="B521" s="967"/>
      <c r="C521" s="967">
        <v>6060</v>
      </c>
      <c r="D521" s="1067" t="s">
        <v>304</v>
      </c>
      <c r="E521" s="1016">
        <f>(G521/F521)*100</f>
        <v>0</v>
      </c>
      <c r="F521" s="968">
        <v>3000</v>
      </c>
      <c r="G521" s="1017">
        <v>0</v>
      </c>
      <c r="H521" s="1018">
        <v>0</v>
      </c>
      <c r="I521" s="969"/>
      <c r="J521" s="968">
        <v>0</v>
      </c>
      <c r="K521" s="970"/>
      <c r="L521" s="971"/>
      <c r="M521" s="972"/>
      <c r="N521" s="972"/>
      <c r="O521" s="972"/>
      <c r="P521" s="973"/>
      <c r="Q521" s="973"/>
      <c r="R521" s="972"/>
      <c r="S521" s="974"/>
    </row>
    <row r="522" spans="1:19" s="200" customFormat="1" ht="24.75" customHeight="1" thickBot="1">
      <c r="A522" s="1219" t="s">
        <v>212</v>
      </c>
      <c r="B522" s="1220"/>
      <c r="C522" s="1220"/>
      <c r="D522" s="1220"/>
      <c r="E522" s="1068">
        <f>G522/F522*100</f>
        <v>95.90796049020899</v>
      </c>
      <c r="F522" s="1069">
        <f>SUM(F8+F15+F19+F35+F55+F64+F112+F128+F153+F158+F166+F297+F394+F426+F429+F472+F504+F283)</f>
        <v>66292364.81</v>
      </c>
      <c r="G522" s="1069">
        <f>SUM(G8+G15+G19+G35+G55+G64+G128+G153+G158+G166+G283+G297+G394+G426+G429+G472+G504+G112)</f>
        <v>63579655.05000001</v>
      </c>
      <c r="H522" s="1069">
        <f>SUM(H8+H15+H19+H35+H55+H64+H128+H153+H158+H166+H283+H297+H394+H426+H429+H472+H504+H112)</f>
        <v>53057724.11000001</v>
      </c>
      <c r="I522" s="1069">
        <f>SUM(I8+I15+I19+I35+I55+I64+I128+I153+I158+I166+I283+I297+I394+I426+I429+I472+I504+I112)</f>
        <v>21556279.57</v>
      </c>
      <c r="J522" s="1069">
        <f>SUM(J8+J15+J19+J35+J55+J64+J128+J153+J158+J166+J283+J297+J394+J426+J429+J472+J504+J112)</f>
        <v>16813575.2598</v>
      </c>
      <c r="K522" s="1069">
        <f>SUM(K128+K166+K297+K429+K472+K504+K283)</f>
        <v>4505954.35</v>
      </c>
      <c r="L522" s="1069">
        <f>SUM(L8+L15+L19+L35+L55+L64+L128+L153+L158+L166+L283+L297+L394+L426+L429+L472+L504+L112)</f>
        <v>8844118.549999999</v>
      </c>
      <c r="M522" s="1069">
        <f>SUM(M166+M394+M429+M472)</f>
        <v>502886.55000000005</v>
      </c>
      <c r="N522" s="1069">
        <f>SUM(N8+N15+N19+N35+N55+N64+N128+N153+N158+N166+N283+N297+N394+N426+N429+N472+N504+N112)</f>
        <v>0</v>
      </c>
      <c r="O522" s="1069">
        <f>SUM(O8+O15+O19+O35+O55+O64+O128+O153+O158+O166+O283+O297+O394+O426+O429+O472+O504+O112)</f>
        <v>834909.83</v>
      </c>
      <c r="P522" s="1069">
        <f>SUM(P8+P15+P19+P35+P55+P64+P128+P153+P158+P166+P283+P297+P394+P426+P429+P472+P504+P112)</f>
        <v>10521930.94</v>
      </c>
      <c r="Q522" s="1069">
        <f>Q128+SUM(Q19+Q35+Q64+Q166+Q429+Q504)</f>
        <v>6421930.94</v>
      </c>
      <c r="R522" s="1069">
        <f>SUM(R8+R15+R19+R35+R55+R64+R128+R153+R158+R166+R283+R297+R394+R426+R429+R472+R504+R112)</f>
        <v>3201736.7800000003</v>
      </c>
      <c r="S522" s="1070">
        <f>SUM(S8+S15+S19+S35+S55+S64+S128+S153+S158+S166+S283+S297+S394+S426+S429+S472+S504+S112)</f>
        <v>4100000</v>
      </c>
    </row>
    <row r="523" spans="6:7" ht="16.5">
      <c r="F523" s="201"/>
      <c r="G523" s="201"/>
    </row>
    <row r="524" spans="6:7" ht="16.5">
      <c r="F524" s="201"/>
      <c r="G524" s="201"/>
    </row>
  </sheetData>
  <sheetProtection selectLockedCells="1" selectUnlockedCells="1"/>
  <mergeCells count="20">
    <mergeCell ref="S5:S6"/>
    <mergeCell ref="N5:N6"/>
    <mergeCell ref="A1:S1"/>
    <mergeCell ref="A3:A6"/>
    <mergeCell ref="B3:B6"/>
    <mergeCell ref="C3:C6"/>
    <mergeCell ref="D3:D6"/>
    <mergeCell ref="E3:E6"/>
    <mergeCell ref="H5:H6"/>
    <mergeCell ref="O5:O6"/>
    <mergeCell ref="H4:O4"/>
    <mergeCell ref="G4:G6"/>
    <mergeCell ref="A522:D522"/>
    <mergeCell ref="P4:P6"/>
    <mergeCell ref="I5:J5"/>
    <mergeCell ref="K5:K6"/>
    <mergeCell ref="F3:F6"/>
    <mergeCell ref="M5:M6"/>
    <mergeCell ref="L5:L6"/>
    <mergeCell ref="G3:S3"/>
  </mergeCells>
  <printOptions horizontalCentered="1"/>
  <pageMargins left="0" right="0" top="0.984251968503937" bottom="0.7480314960629921" header="0.5905511811023623" footer="0.5905511811023623"/>
  <pageSetup fitToHeight="0" fitToWidth="0" horizontalDpi="600" verticalDpi="600" orientation="landscape" paperSize="9" scale="47" r:id="rId1"/>
  <headerFooter alignWithMargins="0">
    <oddHeader>&amp;R&amp;"Times New Roman,Normalny"&amp;15Załącznik Nr 4 do sprawozdania Burmistrza Barlinka z wykonania budżetu Gminy Barlinek za 2014 rok</oddHeader>
    <oddFooter>&amp;C&amp;"Times New Roman,Normalny"&amp;12Strona &amp;P z &amp;N</oddFooter>
  </headerFooter>
  <rowBreaks count="9" manualBreakCount="9">
    <brk id="46" max="18" man="1"/>
    <brk id="101" max="18" man="1"/>
    <brk id="152" max="18" man="1"/>
    <brk id="205" max="255" man="1"/>
    <brk id="259" max="18" man="1"/>
    <brk id="311" max="18" man="1"/>
    <brk id="361" max="18" man="1"/>
    <brk id="416" max="18" man="1"/>
    <brk id="471" max="255" man="1"/>
  </rowBreaks>
  <colBreaks count="2" manualBreakCount="2">
    <brk id="19" max="521" man="1"/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"/>
  <sheetViews>
    <sheetView showGridLines="0" defaultGridColor="0" view="pageBreakPreview" zoomScale="80" zoomScaleSheetLayoutView="80" colorId="15" workbookViewId="0" topLeftCell="B76">
      <selection activeCell="N109" sqref="N109"/>
    </sheetView>
  </sheetViews>
  <sheetFormatPr defaultColWidth="0.12890625" defaultRowHeight="12.75"/>
  <cols>
    <col min="1" max="1" width="6.75390625" style="2" customWidth="1"/>
    <col min="2" max="2" width="11.00390625" style="2" customWidth="1"/>
    <col min="3" max="3" width="8.875" style="2" customWidth="1"/>
    <col min="4" max="4" width="80.625" style="97" customWidth="1"/>
    <col min="5" max="5" width="9.75390625" style="202" customWidth="1"/>
    <col min="6" max="8" width="16.625" style="97" customWidth="1"/>
    <col min="9" max="10" width="14.375" style="97" customWidth="1"/>
    <col min="11" max="11" width="13.75390625" style="97" customWidth="1"/>
    <col min="12" max="12" width="16.625" style="97" customWidth="1"/>
    <col min="13" max="15" width="16.00390625" style="97" customWidth="1"/>
    <col min="16" max="19" width="15.25390625" style="97" customWidth="1"/>
    <col min="20" max="16384" width="0.12890625" style="2" customWidth="1"/>
  </cols>
  <sheetData>
    <row r="1" spans="1:19" ht="25.5">
      <c r="A1" s="1196" t="s">
        <v>731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</row>
    <row r="2" spans="1:19" ht="25.5">
      <c r="A2" s="978"/>
      <c r="B2" s="1196" t="s">
        <v>750</v>
      </c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</row>
    <row r="3" spans="16:19" ht="15.75">
      <c r="P3" s="203"/>
      <c r="Q3" s="203"/>
      <c r="R3" s="203"/>
      <c r="S3" s="203"/>
    </row>
    <row r="4" spans="1:19" s="10" customFormat="1" ht="15" customHeight="1">
      <c r="A4" s="1242" t="s">
        <v>6</v>
      </c>
      <c r="B4" s="1242" t="s">
        <v>7</v>
      </c>
      <c r="C4" s="1236" t="s">
        <v>8</v>
      </c>
      <c r="D4" s="1236" t="s">
        <v>230</v>
      </c>
      <c r="E4" s="1236" t="s">
        <v>10</v>
      </c>
      <c r="F4" s="1236" t="s">
        <v>1</v>
      </c>
      <c r="G4" s="1236" t="s">
        <v>231</v>
      </c>
      <c r="H4" s="1239" t="s">
        <v>3</v>
      </c>
      <c r="I4" s="1239"/>
      <c r="J4" s="1239"/>
      <c r="K4" s="1239"/>
      <c r="L4" s="1239"/>
      <c r="M4" s="1239"/>
      <c r="N4" s="1239"/>
      <c r="O4" s="1239"/>
      <c r="P4" s="1239"/>
      <c r="Q4" s="1239"/>
      <c r="R4" s="1239"/>
      <c r="S4" s="1239"/>
    </row>
    <row r="5" spans="1:19" s="205" customFormat="1" ht="29.25" customHeight="1">
      <c r="A5" s="1242"/>
      <c r="B5" s="1242"/>
      <c r="C5" s="1236"/>
      <c r="D5" s="1236"/>
      <c r="E5" s="1236"/>
      <c r="F5" s="1236"/>
      <c r="G5" s="1236"/>
      <c r="H5" s="1199" t="s">
        <v>232</v>
      </c>
      <c r="I5" s="204" t="s">
        <v>3</v>
      </c>
      <c r="J5" s="204"/>
      <c r="K5" s="204"/>
      <c r="L5" s="204"/>
      <c r="M5" s="204"/>
      <c r="N5" s="204"/>
      <c r="O5" s="173"/>
      <c r="P5" s="1237" t="s">
        <v>233</v>
      </c>
      <c r="Q5" s="1239" t="s">
        <v>3</v>
      </c>
      <c r="R5" s="1239"/>
      <c r="S5" s="1239"/>
    </row>
    <row r="6" spans="1:19" s="205" customFormat="1" ht="37.5" customHeight="1">
      <c r="A6" s="1242"/>
      <c r="B6" s="1242"/>
      <c r="C6" s="1236"/>
      <c r="D6" s="1236"/>
      <c r="E6" s="1236"/>
      <c r="F6" s="1236"/>
      <c r="G6" s="1236"/>
      <c r="H6" s="1199"/>
      <c r="I6" s="1237" t="s">
        <v>382</v>
      </c>
      <c r="J6" s="1241" t="s">
        <v>241</v>
      </c>
      <c r="K6" s="1240" t="s">
        <v>234</v>
      </c>
      <c r="L6" s="1235" t="s">
        <v>235</v>
      </c>
      <c r="M6" s="1238" t="s">
        <v>11</v>
      </c>
      <c r="N6" s="1235" t="s">
        <v>236</v>
      </c>
      <c r="O6" s="1235" t="s">
        <v>237</v>
      </c>
      <c r="P6" s="1237"/>
      <c r="Q6" s="1237" t="s">
        <v>238</v>
      </c>
      <c r="R6" s="1238" t="s">
        <v>11</v>
      </c>
      <c r="S6" s="1235" t="s">
        <v>239</v>
      </c>
    </row>
    <row r="7" spans="1:19" s="205" customFormat="1" ht="66.75" customHeight="1">
      <c r="A7" s="1242"/>
      <c r="B7" s="1242"/>
      <c r="C7" s="1236"/>
      <c r="D7" s="1236"/>
      <c r="E7" s="1236"/>
      <c r="F7" s="1236"/>
      <c r="G7" s="1236"/>
      <c r="H7" s="1199"/>
      <c r="I7" s="1237"/>
      <c r="J7" s="1241"/>
      <c r="K7" s="1240"/>
      <c r="L7" s="1235"/>
      <c r="M7" s="1238"/>
      <c r="N7" s="1235"/>
      <c r="O7" s="1235"/>
      <c r="P7" s="1237"/>
      <c r="Q7" s="1237"/>
      <c r="R7" s="1238"/>
      <c r="S7" s="1235"/>
    </row>
    <row r="8" spans="1:19" s="102" customFormat="1" ht="12.75">
      <c r="A8" s="206">
        <v>1</v>
      </c>
      <c r="B8" s="206">
        <v>2</v>
      </c>
      <c r="C8" s="206">
        <v>3</v>
      </c>
      <c r="D8" s="206">
        <v>4</v>
      </c>
      <c r="E8" s="206">
        <v>5</v>
      </c>
      <c r="F8" s="206">
        <v>6</v>
      </c>
      <c r="G8" s="206">
        <v>7</v>
      </c>
      <c r="H8" s="206">
        <v>8</v>
      </c>
      <c r="I8" s="206">
        <v>9</v>
      </c>
      <c r="J8" s="206">
        <v>10</v>
      </c>
      <c r="K8" s="206">
        <v>11</v>
      </c>
      <c r="L8" s="206">
        <v>12</v>
      </c>
      <c r="M8" s="206">
        <v>13</v>
      </c>
      <c r="N8" s="206">
        <v>14</v>
      </c>
      <c r="O8" s="206">
        <v>15</v>
      </c>
      <c r="P8" s="206">
        <v>16</v>
      </c>
      <c r="Q8" s="206">
        <v>17</v>
      </c>
      <c r="R8" s="206">
        <v>18</v>
      </c>
      <c r="S8" s="206">
        <v>19</v>
      </c>
    </row>
    <row r="9" spans="1:27" s="166" customFormat="1" ht="18" customHeight="1">
      <c r="A9" s="34" t="s">
        <v>13</v>
      </c>
      <c r="B9" s="43"/>
      <c r="C9" s="43"/>
      <c r="D9" s="207" t="s">
        <v>14</v>
      </c>
      <c r="E9" s="178">
        <f aca="true" t="shared" si="0" ref="E9:E45">G9/F9*100</f>
        <v>100</v>
      </c>
      <c r="F9" s="36">
        <f aca="true" t="shared" si="1" ref="F9:S9">SUM(F10)</f>
        <v>542068.93</v>
      </c>
      <c r="G9" s="36">
        <f t="shared" si="1"/>
        <v>542068.93</v>
      </c>
      <c r="H9" s="36">
        <f t="shared" si="1"/>
        <v>542068.93</v>
      </c>
      <c r="I9" s="36">
        <f t="shared" si="1"/>
        <v>1000</v>
      </c>
      <c r="J9" s="36">
        <f t="shared" si="1"/>
        <v>541068.93</v>
      </c>
      <c r="K9" s="36">
        <f t="shared" si="1"/>
        <v>0</v>
      </c>
      <c r="L9" s="36">
        <f t="shared" si="1"/>
        <v>0</v>
      </c>
      <c r="M9" s="36">
        <f t="shared" si="1"/>
        <v>0</v>
      </c>
      <c r="N9" s="36">
        <f t="shared" si="1"/>
        <v>0</v>
      </c>
      <c r="O9" s="36">
        <f t="shared" si="1"/>
        <v>0</v>
      </c>
      <c r="P9" s="36">
        <f t="shared" si="1"/>
        <v>0</v>
      </c>
      <c r="Q9" s="36">
        <f t="shared" si="1"/>
        <v>0</v>
      </c>
      <c r="R9" s="36">
        <f t="shared" si="1"/>
        <v>0</v>
      </c>
      <c r="S9" s="36">
        <f t="shared" si="1"/>
        <v>0</v>
      </c>
      <c r="T9" s="192"/>
      <c r="U9" s="192"/>
      <c r="V9" s="192"/>
      <c r="W9" s="192"/>
      <c r="X9" s="192"/>
      <c r="Y9" s="192"/>
      <c r="Z9" s="192"/>
      <c r="AA9" s="192"/>
    </row>
    <row r="10" spans="1:27" s="166" customFormat="1" ht="18" customHeight="1">
      <c r="A10" s="208"/>
      <c r="B10" s="209" t="s">
        <v>15</v>
      </c>
      <c r="C10" s="208"/>
      <c r="D10" s="210" t="s">
        <v>16</v>
      </c>
      <c r="E10" s="179">
        <f t="shared" si="0"/>
        <v>100</v>
      </c>
      <c r="F10" s="193">
        <f>SUM(F11:F13)</f>
        <v>542068.93</v>
      </c>
      <c r="G10" s="193">
        <f>SUM(G11:G13)</f>
        <v>542068.93</v>
      </c>
      <c r="H10" s="193">
        <f>SUM(H11:H13)</f>
        <v>542068.93</v>
      </c>
      <c r="I10" s="193">
        <v>1000</v>
      </c>
      <c r="J10" s="193">
        <f aca="true" t="shared" si="2" ref="J10:S10">SUM(J12:J13)</f>
        <v>541068.93</v>
      </c>
      <c r="K10" s="193">
        <f t="shared" si="2"/>
        <v>0</v>
      </c>
      <c r="L10" s="193">
        <f t="shared" si="2"/>
        <v>0</v>
      </c>
      <c r="M10" s="193">
        <f t="shared" si="2"/>
        <v>0</v>
      </c>
      <c r="N10" s="193">
        <f t="shared" si="2"/>
        <v>0</v>
      </c>
      <c r="O10" s="193">
        <f t="shared" si="2"/>
        <v>0</v>
      </c>
      <c r="P10" s="193">
        <f t="shared" si="2"/>
        <v>0</v>
      </c>
      <c r="Q10" s="193">
        <f t="shared" si="2"/>
        <v>0</v>
      </c>
      <c r="R10" s="193">
        <f t="shared" si="2"/>
        <v>0</v>
      </c>
      <c r="S10" s="193">
        <f t="shared" si="2"/>
        <v>0</v>
      </c>
      <c r="T10" s="192"/>
      <c r="U10" s="192"/>
      <c r="V10" s="192"/>
      <c r="W10" s="192"/>
      <c r="X10" s="192"/>
      <c r="Y10" s="192"/>
      <c r="Z10" s="192"/>
      <c r="AA10" s="192"/>
    </row>
    <row r="11" spans="1:27" s="166" customFormat="1" ht="18" customHeight="1">
      <c r="A11" s="208"/>
      <c r="B11" s="209"/>
      <c r="C11" s="208">
        <v>4170</v>
      </c>
      <c r="D11" s="806" t="s">
        <v>263</v>
      </c>
      <c r="E11" s="738">
        <v>100</v>
      </c>
      <c r="F11" s="211">
        <v>1000</v>
      </c>
      <c r="G11" s="211">
        <v>1000</v>
      </c>
      <c r="H11" s="211">
        <v>1000</v>
      </c>
      <c r="I11" s="211">
        <v>1000</v>
      </c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2"/>
      <c r="U11" s="192"/>
      <c r="V11" s="192"/>
      <c r="W11" s="192"/>
      <c r="X11" s="192"/>
      <c r="Y11" s="192"/>
      <c r="Z11" s="192"/>
      <c r="AA11" s="192"/>
    </row>
    <row r="12" spans="1:27" s="166" customFormat="1" ht="18" customHeight="1">
      <c r="A12" s="208"/>
      <c r="B12" s="208"/>
      <c r="C12" s="208">
        <v>4300</v>
      </c>
      <c r="D12" s="212" t="s">
        <v>264</v>
      </c>
      <c r="E12" s="180">
        <f t="shared" si="0"/>
        <v>100</v>
      </c>
      <c r="F12" s="194">
        <v>9628.8</v>
      </c>
      <c r="G12" s="211">
        <f>H12+P12</f>
        <v>9628.8</v>
      </c>
      <c r="H12" s="211">
        <f>SUM(I12:O12)</f>
        <v>9628.8</v>
      </c>
      <c r="I12" s="194"/>
      <c r="J12" s="194">
        <v>9628.8</v>
      </c>
      <c r="K12" s="194"/>
      <c r="L12" s="197"/>
      <c r="M12" s="197"/>
      <c r="N12" s="197"/>
      <c r="O12" s="197"/>
      <c r="P12" s="197"/>
      <c r="Q12" s="197"/>
      <c r="R12" s="197"/>
      <c r="S12" s="197"/>
      <c r="T12" s="192"/>
      <c r="U12" s="192"/>
      <c r="V12" s="192"/>
      <c r="W12" s="192"/>
      <c r="X12" s="192"/>
      <c r="Y12" s="192"/>
      <c r="Z12" s="192"/>
      <c r="AA12" s="192"/>
    </row>
    <row r="13" spans="1:27" s="166" customFormat="1" ht="18" customHeight="1">
      <c r="A13" s="208"/>
      <c r="B13" s="208"/>
      <c r="C13" s="208">
        <v>4430</v>
      </c>
      <c r="D13" s="213" t="s">
        <v>265</v>
      </c>
      <c r="E13" s="180">
        <f t="shared" si="0"/>
        <v>100</v>
      </c>
      <c r="F13" s="182">
        <v>531440.13</v>
      </c>
      <c r="G13" s="211">
        <f>H13+P13</f>
        <v>531440.13</v>
      </c>
      <c r="H13" s="211">
        <f>SUM(I13:O13)</f>
        <v>531440.13</v>
      </c>
      <c r="I13" s="197"/>
      <c r="J13" s="182">
        <v>531440.13</v>
      </c>
      <c r="K13" s="197"/>
      <c r="L13" s="197"/>
      <c r="M13" s="197"/>
      <c r="N13" s="197"/>
      <c r="O13" s="197"/>
      <c r="P13" s="197"/>
      <c r="Q13" s="197"/>
      <c r="R13" s="197"/>
      <c r="S13" s="197"/>
      <c r="T13" s="192"/>
      <c r="U13" s="192"/>
      <c r="V13" s="192"/>
      <c r="W13" s="192"/>
      <c r="X13" s="192"/>
      <c r="Y13" s="192"/>
      <c r="Z13" s="192"/>
      <c r="AA13" s="192"/>
    </row>
    <row r="14" spans="1:27" s="166" customFormat="1" ht="18" customHeight="1">
      <c r="A14" s="729">
        <v>710</v>
      </c>
      <c r="B14" s="729"/>
      <c r="C14" s="729"/>
      <c r="D14" s="730" t="s">
        <v>218</v>
      </c>
      <c r="E14" s="731">
        <v>90</v>
      </c>
      <c r="F14" s="732">
        <v>5000</v>
      </c>
      <c r="G14" s="733">
        <v>4500</v>
      </c>
      <c r="H14" s="733">
        <v>4500</v>
      </c>
      <c r="I14" s="814"/>
      <c r="J14" s="732">
        <v>4500</v>
      </c>
      <c r="K14" s="814"/>
      <c r="L14" s="814"/>
      <c r="M14" s="814"/>
      <c r="N14" s="814"/>
      <c r="O14" s="814"/>
      <c r="P14" s="814"/>
      <c r="Q14" s="814"/>
      <c r="R14" s="814"/>
      <c r="S14" s="1019"/>
      <c r="T14" s="192"/>
      <c r="U14" s="192"/>
      <c r="V14" s="192"/>
      <c r="W14" s="192"/>
      <c r="X14" s="192"/>
      <c r="Y14" s="192"/>
      <c r="Z14" s="192"/>
      <c r="AA14" s="192"/>
    </row>
    <row r="15" spans="1:27" s="166" customFormat="1" ht="18" customHeight="1">
      <c r="A15" s="208"/>
      <c r="B15" s="994">
        <v>71035</v>
      </c>
      <c r="C15" s="994"/>
      <c r="D15" s="995" t="s">
        <v>53</v>
      </c>
      <c r="E15" s="734">
        <v>90</v>
      </c>
      <c r="F15" s="996">
        <v>5000</v>
      </c>
      <c r="G15" s="736">
        <v>4500</v>
      </c>
      <c r="H15" s="736">
        <v>4500</v>
      </c>
      <c r="I15" s="197"/>
      <c r="J15" s="996">
        <v>4500</v>
      </c>
      <c r="K15" s="197"/>
      <c r="L15" s="197"/>
      <c r="M15" s="197"/>
      <c r="N15" s="197"/>
      <c r="O15" s="197"/>
      <c r="P15" s="197"/>
      <c r="Q15" s="197"/>
      <c r="R15" s="197"/>
      <c r="S15" s="197"/>
      <c r="T15" s="192"/>
      <c r="U15" s="192"/>
      <c r="V15" s="192"/>
      <c r="W15" s="192"/>
      <c r="X15" s="192"/>
      <c r="Y15" s="192"/>
      <c r="Z15" s="192"/>
      <c r="AA15" s="192"/>
    </row>
    <row r="16" spans="1:27" s="166" customFormat="1" ht="18" customHeight="1">
      <c r="A16" s="208"/>
      <c r="B16" s="208"/>
      <c r="C16" s="208">
        <v>4300</v>
      </c>
      <c r="D16" s="213" t="s">
        <v>264</v>
      </c>
      <c r="E16" s="180">
        <v>90</v>
      </c>
      <c r="F16" s="182">
        <v>5000</v>
      </c>
      <c r="G16" s="211">
        <v>4500</v>
      </c>
      <c r="H16" s="211">
        <v>4500</v>
      </c>
      <c r="I16" s="197"/>
      <c r="J16" s="182">
        <v>4500</v>
      </c>
      <c r="K16" s="197"/>
      <c r="L16" s="197"/>
      <c r="M16" s="197"/>
      <c r="N16" s="197"/>
      <c r="O16" s="197"/>
      <c r="P16" s="197"/>
      <c r="Q16" s="197"/>
      <c r="R16" s="197"/>
      <c r="S16" s="197"/>
      <c r="T16" s="192"/>
      <c r="U16" s="192"/>
      <c r="V16" s="192"/>
      <c r="W16" s="192"/>
      <c r="X16" s="192"/>
      <c r="Y16" s="192"/>
      <c r="Z16" s="192"/>
      <c r="AA16" s="192"/>
    </row>
    <row r="17" spans="1:27" s="19" customFormat="1" ht="18" customHeight="1">
      <c r="A17" s="43">
        <v>750</v>
      </c>
      <c r="B17" s="43"/>
      <c r="C17" s="43"/>
      <c r="D17" s="35" t="s">
        <v>56</v>
      </c>
      <c r="E17" s="178">
        <f t="shared" si="0"/>
        <v>100</v>
      </c>
      <c r="F17" s="36">
        <f aca="true" t="shared" si="3" ref="F17:S17">F18</f>
        <v>170000</v>
      </c>
      <c r="G17" s="36">
        <f t="shared" si="3"/>
        <v>170000</v>
      </c>
      <c r="H17" s="36">
        <f t="shared" si="3"/>
        <v>170000</v>
      </c>
      <c r="I17" s="36">
        <f t="shared" si="3"/>
        <v>170000</v>
      </c>
      <c r="J17" s="36"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6">
        <f t="shared" si="3"/>
        <v>0</v>
      </c>
      <c r="O17" s="36">
        <f t="shared" si="3"/>
        <v>0</v>
      </c>
      <c r="P17" s="36">
        <f t="shared" si="3"/>
        <v>0</v>
      </c>
      <c r="Q17" s="36">
        <f t="shared" si="3"/>
        <v>0</v>
      </c>
      <c r="R17" s="36">
        <f t="shared" si="3"/>
        <v>0</v>
      </c>
      <c r="S17" s="36">
        <f t="shared" si="3"/>
        <v>0</v>
      </c>
      <c r="T17" s="219"/>
      <c r="U17" s="219"/>
      <c r="V17" s="219"/>
      <c r="W17" s="219"/>
      <c r="X17" s="219"/>
      <c r="Y17" s="219"/>
      <c r="Z17" s="219"/>
      <c r="AA17" s="219"/>
    </row>
    <row r="18" spans="1:27" s="66" customFormat="1" ht="18" customHeight="1">
      <c r="A18" s="44"/>
      <c r="B18" s="44">
        <v>75011</v>
      </c>
      <c r="C18" s="44"/>
      <c r="D18" s="54" t="s">
        <v>57</v>
      </c>
      <c r="E18" s="179">
        <f t="shared" si="0"/>
        <v>100</v>
      </c>
      <c r="F18" s="193">
        <f>SUM(F19:F22)</f>
        <v>170000</v>
      </c>
      <c r="G18" s="193">
        <f>SUM(G19:G22)</f>
        <v>170000</v>
      </c>
      <c r="H18" s="193">
        <f>SUM(H19:H22)</f>
        <v>170000</v>
      </c>
      <c r="I18" s="193">
        <f>SUM(I19:I22)</f>
        <v>170000</v>
      </c>
      <c r="J18" s="193"/>
      <c r="K18" s="193">
        <f aca="true" t="shared" si="4" ref="K18:S18">SUM(K19:K22)</f>
        <v>0</v>
      </c>
      <c r="L18" s="193">
        <f t="shared" si="4"/>
        <v>0</v>
      </c>
      <c r="M18" s="193">
        <f t="shared" si="4"/>
        <v>0</v>
      </c>
      <c r="N18" s="193">
        <f t="shared" si="4"/>
        <v>0</v>
      </c>
      <c r="O18" s="193">
        <f t="shared" si="4"/>
        <v>0</v>
      </c>
      <c r="P18" s="193">
        <f t="shared" si="4"/>
        <v>0</v>
      </c>
      <c r="Q18" s="193">
        <f t="shared" si="4"/>
        <v>0</v>
      </c>
      <c r="R18" s="193">
        <f t="shared" si="4"/>
        <v>0</v>
      </c>
      <c r="S18" s="193">
        <f t="shared" si="4"/>
        <v>0</v>
      </c>
      <c r="T18" s="220"/>
      <c r="U18" s="220"/>
      <c r="V18" s="220"/>
      <c r="W18" s="220"/>
      <c r="X18" s="220"/>
      <c r="Y18" s="220"/>
      <c r="Z18" s="220"/>
      <c r="AA18" s="220"/>
    </row>
    <row r="19" spans="1:27" s="19" customFormat="1" ht="18" customHeight="1">
      <c r="A19" s="44"/>
      <c r="B19" s="49"/>
      <c r="C19" s="49">
        <v>4010</v>
      </c>
      <c r="D19" s="28" t="s">
        <v>284</v>
      </c>
      <c r="E19" s="180">
        <f t="shared" si="0"/>
        <v>100</v>
      </c>
      <c r="F19" s="194">
        <v>137625</v>
      </c>
      <c r="G19" s="211">
        <f>H19+P19</f>
        <v>137625</v>
      </c>
      <c r="H19" s="211">
        <f>SUM(I19:O19)</f>
        <v>137625</v>
      </c>
      <c r="I19" s="194">
        <v>137625</v>
      </c>
      <c r="J19" s="194"/>
      <c r="K19" s="47"/>
      <c r="L19" s="47"/>
      <c r="M19" s="47"/>
      <c r="N19" s="47"/>
      <c r="O19" s="47"/>
      <c r="P19" s="47"/>
      <c r="Q19" s="47"/>
      <c r="R19" s="47"/>
      <c r="S19" s="47"/>
      <c r="T19" s="219"/>
      <c r="U19" s="219"/>
      <c r="V19" s="219"/>
      <c r="W19" s="219"/>
      <c r="X19" s="219"/>
      <c r="Y19" s="219"/>
      <c r="Z19" s="219"/>
      <c r="AA19" s="219"/>
    </row>
    <row r="20" spans="1:27" s="19" customFormat="1" ht="18" customHeight="1">
      <c r="A20" s="44"/>
      <c r="B20" s="49"/>
      <c r="C20" s="49">
        <v>4040</v>
      </c>
      <c r="D20" s="28" t="s">
        <v>285</v>
      </c>
      <c r="E20" s="180">
        <f t="shared" si="0"/>
        <v>100</v>
      </c>
      <c r="F20" s="194">
        <v>15428</v>
      </c>
      <c r="G20" s="211">
        <f>H20+P20</f>
        <v>15428</v>
      </c>
      <c r="H20" s="211">
        <f>SUM(I20:O20)</f>
        <v>15428</v>
      </c>
      <c r="I20" s="194">
        <v>15428</v>
      </c>
      <c r="J20" s="194"/>
      <c r="K20" s="47"/>
      <c r="L20" s="47"/>
      <c r="M20" s="47"/>
      <c r="N20" s="47"/>
      <c r="O20" s="47"/>
      <c r="P20" s="47"/>
      <c r="Q20" s="47"/>
      <c r="R20" s="47"/>
      <c r="S20" s="47"/>
      <c r="T20" s="219"/>
      <c r="U20" s="219"/>
      <c r="V20" s="219"/>
      <c r="W20" s="219"/>
      <c r="X20" s="219"/>
      <c r="Y20" s="219"/>
      <c r="Z20" s="219"/>
      <c r="AA20" s="219"/>
    </row>
    <row r="21" spans="1:27" s="19" customFormat="1" ht="18" customHeight="1">
      <c r="A21" s="44"/>
      <c r="B21" s="49"/>
      <c r="C21" s="49">
        <v>4110</v>
      </c>
      <c r="D21" s="28" t="s">
        <v>286</v>
      </c>
      <c r="E21" s="180">
        <f t="shared" si="0"/>
        <v>100</v>
      </c>
      <c r="F21" s="194">
        <v>14631</v>
      </c>
      <c r="G21" s="211">
        <f>H21+P21</f>
        <v>14631</v>
      </c>
      <c r="H21" s="211">
        <f>SUM(I21:O21)</f>
        <v>14631</v>
      </c>
      <c r="I21" s="194">
        <v>14631</v>
      </c>
      <c r="J21" s="194"/>
      <c r="K21" s="47"/>
      <c r="L21" s="47"/>
      <c r="M21" s="47"/>
      <c r="N21" s="47"/>
      <c r="O21" s="47"/>
      <c r="P21" s="47"/>
      <c r="Q21" s="47"/>
      <c r="R21" s="47"/>
      <c r="S21" s="47"/>
      <c r="T21" s="219"/>
      <c r="U21" s="219"/>
      <c r="V21" s="219"/>
      <c r="W21" s="219"/>
      <c r="X21" s="219"/>
      <c r="Y21" s="219"/>
      <c r="Z21" s="219"/>
      <c r="AA21" s="219"/>
    </row>
    <row r="22" spans="1:27" s="19" customFormat="1" ht="18" customHeight="1">
      <c r="A22" s="44"/>
      <c r="B22" s="49"/>
      <c r="C22" s="49">
        <v>4120</v>
      </c>
      <c r="D22" s="28" t="s">
        <v>287</v>
      </c>
      <c r="E22" s="180">
        <f t="shared" si="0"/>
        <v>100</v>
      </c>
      <c r="F22" s="194">
        <v>2316</v>
      </c>
      <c r="G22" s="211">
        <f>H22+P22</f>
        <v>2316</v>
      </c>
      <c r="H22" s="211">
        <f>SUM(I22:O22)</f>
        <v>2316</v>
      </c>
      <c r="I22" s="194">
        <v>2316</v>
      </c>
      <c r="J22" s="194"/>
      <c r="K22" s="47"/>
      <c r="L22" s="47"/>
      <c r="M22" s="47"/>
      <c r="N22" s="47"/>
      <c r="O22" s="47"/>
      <c r="P22" s="47"/>
      <c r="Q22" s="47"/>
      <c r="R22" s="47"/>
      <c r="S22" s="47"/>
      <c r="T22" s="219"/>
      <c r="U22" s="219"/>
      <c r="V22" s="219"/>
      <c r="W22" s="219"/>
      <c r="X22" s="219"/>
      <c r="Y22" s="219"/>
      <c r="Z22" s="219"/>
      <c r="AA22" s="219"/>
    </row>
    <row r="23" spans="1:27" s="19" customFormat="1" ht="45" customHeight="1">
      <c r="A23" s="43">
        <v>751</v>
      </c>
      <c r="B23" s="116"/>
      <c r="C23" s="116"/>
      <c r="D23" s="58" t="s">
        <v>65</v>
      </c>
      <c r="E23" s="178">
        <f t="shared" si="0"/>
        <v>98.43429636014793</v>
      </c>
      <c r="F23" s="36">
        <f>F24+F33+F27</f>
        <v>179815</v>
      </c>
      <c r="G23" s="36">
        <f>G24+G33+G27</f>
        <v>176999.63</v>
      </c>
      <c r="H23" s="36">
        <f>H24+H33+H27</f>
        <v>176999.63</v>
      </c>
      <c r="I23" s="36">
        <f>SUM(I27+I33)</f>
        <v>51123.04</v>
      </c>
      <c r="J23" s="36">
        <f>J24+J33+J27</f>
        <v>31021.590000000004</v>
      </c>
      <c r="K23" s="36">
        <f aca="true" t="shared" si="5" ref="K23:S23">K24</f>
        <v>0</v>
      </c>
      <c r="L23" s="36">
        <f>SUM(L27+L33)</f>
        <v>94855</v>
      </c>
      <c r="M23" s="36">
        <f t="shared" si="5"/>
        <v>0</v>
      </c>
      <c r="N23" s="36">
        <f t="shared" si="5"/>
        <v>0</v>
      </c>
      <c r="O23" s="36">
        <f t="shared" si="5"/>
        <v>0</v>
      </c>
      <c r="P23" s="36">
        <f t="shared" si="5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219"/>
      <c r="U23" s="219"/>
      <c r="V23" s="219"/>
      <c r="W23" s="219"/>
      <c r="X23" s="219"/>
      <c r="Y23" s="219"/>
      <c r="Z23" s="219"/>
      <c r="AA23" s="219"/>
    </row>
    <row r="24" spans="1:27" s="19" customFormat="1" ht="21" customHeight="1">
      <c r="A24" s="185"/>
      <c r="B24" s="185">
        <v>75101</v>
      </c>
      <c r="C24" s="185"/>
      <c r="D24" s="61" t="s">
        <v>67</v>
      </c>
      <c r="E24" s="179">
        <f t="shared" si="0"/>
        <v>100</v>
      </c>
      <c r="F24" s="39">
        <f aca="true" t="shared" si="6" ref="F24:S24">SUM(F25:F26)</f>
        <v>3336</v>
      </c>
      <c r="G24" s="39">
        <f t="shared" si="6"/>
        <v>3336</v>
      </c>
      <c r="H24" s="39">
        <f t="shared" si="6"/>
        <v>3336</v>
      </c>
      <c r="I24" s="39"/>
      <c r="J24" s="39">
        <f t="shared" si="6"/>
        <v>3336</v>
      </c>
      <c r="K24" s="39">
        <f t="shared" si="6"/>
        <v>0</v>
      </c>
      <c r="L24" s="39">
        <f t="shared" si="6"/>
        <v>0</v>
      </c>
      <c r="M24" s="39">
        <f t="shared" si="6"/>
        <v>0</v>
      </c>
      <c r="N24" s="39">
        <f t="shared" si="6"/>
        <v>0</v>
      </c>
      <c r="O24" s="39">
        <f t="shared" si="6"/>
        <v>0</v>
      </c>
      <c r="P24" s="39">
        <f t="shared" si="6"/>
        <v>0</v>
      </c>
      <c r="Q24" s="39">
        <f t="shared" si="6"/>
        <v>0</v>
      </c>
      <c r="R24" s="39">
        <f t="shared" si="6"/>
        <v>0</v>
      </c>
      <c r="S24" s="39">
        <f t="shared" si="6"/>
        <v>0</v>
      </c>
      <c r="T24" s="219"/>
      <c r="U24" s="219"/>
      <c r="V24" s="219"/>
      <c r="W24" s="219"/>
      <c r="X24" s="219"/>
      <c r="Y24" s="219"/>
      <c r="Z24" s="219"/>
      <c r="AA24" s="219"/>
    </row>
    <row r="25" spans="1:27" s="19" customFormat="1" ht="18" customHeight="1">
      <c r="A25" s="185"/>
      <c r="B25" s="186"/>
      <c r="C25" s="186">
        <v>4210</v>
      </c>
      <c r="D25" s="187" t="s">
        <v>270</v>
      </c>
      <c r="E25" s="179">
        <f t="shared" si="0"/>
        <v>100</v>
      </c>
      <c r="F25" s="42">
        <v>2218</v>
      </c>
      <c r="G25" s="211">
        <f>H25+P25</f>
        <v>2218</v>
      </c>
      <c r="H25" s="211">
        <f>SUM(I25:O25)</f>
        <v>2218</v>
      </c>
      <c r="I25" s="42"/>
      <c r="J25" s="42">
        <v>2218</v>
      </c>
      <c r="K25" s="42"/>
      <c r="L25" s="42"/>
      <c r="M25" s="42"/>
      <c r="N25" s="42"/>
      <c r="O25" s="42"/>
      <c r="P25" s="42"/>
      <c r="Q25" s="42"/>
      <c r="R25" s="42"/>
      <c r="S25" s="42"/>
      <c r="T25" s="219"/>
      <c r="U25" s="219"/>
      <c r="V25" s="219"/>
      <c r="W25" s="219"/>
      <c r="X25" s="219"/>
      <c r="Y25" s="219"/>
      <c r="Z25" s="219"/>
      <c r="AA25" s="219"/>
    </row>
    <row r="26" spans="1:27" s="19" customFormat="1" ht="18" customHeight="1">
      <c r="A26" s="185"/>
      <c r="B26" s="186"/>
      <c r="C26" s="186">
        <v>4300</v>
      </c>
      <c r="D26" s="187" t="s">
        <v>264</v>
      </c>
      <c r="E26" s="179">
        <f t="shared" si="0"/>
        <v>100</v>
      </c>
      <c r="F26" s="42">
        <v>1118</v>
      </c>
      <c r="G26" s="211">
        <f>H26+P26</f>
        <v>1118</v>
      </c>
      <c r="H26" s="211">
        <f>SUM(I26:O26)</f>
        <v>1118</v>
      </c>
      <c r="I26" s="42"/>
      <c r="J26" s="42">
        <v>1118</v>
      </c>
      <c r="K26" s="42"/>
      <c r="L26" s="42"/>
      <c r="M26" s="42"/>
      <c r="N26" s="42"/>
      <c r="O26" s="42"/>
      <c r="P26" s="42"/>
      <c r="Q26" s="42"/>
      <c r="R26" s="42"/>
      <c r="S26" s="42"/>
      <c r="T26" s="219"/>
      <c r="U26" s="219"/>
      <c r="V26" s="219"/>
      <c r="W26" s="219"/>
      <c r="X26" s="219"/>
      <c r="Y26" s="219"/>
      <c r="Z26" s="219"/>
      <c r="AA26" s="219"/>
    </row>
    <row r="27" spans="1:27" s="19" customFormat="1" ht="56.25" customHeight="1">
      <c r="A27" s="185"/>
      <c r="B27" s="223">
        <v>75109</v>
      </c>
      <c r="C27" s="186"/>
      <c r="D27" s="69" t="s">
        <v>671</v>
      </c>
      <c r="E27" s="179">
        <f t="shared" si="0"/>
        <v>97.80539877108774</v>
      </c>
      <c r="F27" s="243">
        <f>SUM(F28:F32)</f>
        <v>127918</v>
      </c>
      <c r="G27" s="736">
        <f>SUM(G28:G32)</f>
        <v>125110.71</v>
      </c>
      <c r="H27" s="736">
        <f>SUM(H28:H32)</f>
        <v>125110.71</v>
      </c>
      <c r="I27" s="243">
        <f>SUM(I29)</f>
        <v>31390.04</v>
      </c>
      <c r="J27" s="243">
        <f>SUM(J30:J32)</f>
        <v>18765.670000000002</v>
      </c>
      <c r="K27" s="243"/>
      <c r="L27" s="243">
        <f>SUM(L28)</f>
        <v>74955</v>
      </c>
      <c r="M27" s="42"/>
      <c r="N27" s="42"/>
      <c r="O27" s="42"/>
      <c r="P27" s="42"/>
      <c r="Q27" s="42"/>
      <c r="R27" s="42"/>
      <c r="S27" s="42"/>
      <c r="T27" s="219"/>
      <c r="U27" s="219"/>
      <c r="V27" s="219"/>
      <c r="W27" s="219"/>
      <c r="X27" s="219"/>
      <c r="Y27" s="219"/>
      <c r="Z27" s="219"/>
      <c r="AA27" s="219"/>
    </row>
    <row r="28" spans="1:27" s="19" customFormat="1" ht="19.5" customHeight="1">
      <c r="A28" s="185"/>
      <c r="B28" s="223"/>
      <c r="C28" s="186">
        <v>3030</v>
      </c>
      <c r="D28" s="807" t="s">
        <v>290</v>
      </c>
      <c r="E28" s="738">
        <f t="shared" si="0"/>
        <v>99.40322259797095</v>
      </c>
      <c r="F28" s="42">
        <v>75405</v>
      </c>
      <c r="G28" s="211">
        <v>74955</v>
      </c>
      <c r="H28" s="211">
        <v>74955</v>
      </c>
      <c r="I28" s="42"/>
      <c r="J28" s="42"/>
      <c r="K28" s="42"/>
      <c r="L28" s="42">
        <v>74955</v>
      </c>
      <c r="M28" s="42"/>
      <c r="N28" s="42"/>
      <c r="O28" s="42"/>
      <c r="P28" s="42"/>
      <c r="Q28" s="42"/>
      <c r="R28" s="42"/>
      <c r="S28" s="42"/>
      <c r="T28" s="219"/>
      <c r="U28" s="219"/>
      <c r="V28" s="219"/>
      <c r="W28" s="219"/>
      <c r="X28" s="219"/>
      <c r="Y28" s="219"/>
      <c r="Z28" s="219"/>
      <c r="AA28" s="219"/>
    </row>
    <row r="29" spans="1:27" s="19" customFormat="1" ht="19.5" customHeight="1">
      <c r="A29" s="185"/>
      <c r="B29" s="223"/>
      <c r="C29" s="186">
        <v>4170</v>
      </c>
      <c r="D29" s="807" t="s">
        <v>263</v>
      </c>
      <c r="E29" s="738">
        <f t="shared" si="0"/>
        <v>94.09484412470024</v>
      </c>
      <c r="F29" s="42">
        <v>33360</v>
      </c>
      <c r="G29" s="211">
        <v>31390.04</v>
      </c>
      <c r="H29" s="211">
        <v>31390.04</v>
      </c>
      <c r="I29" s="42">
        <v>31390.04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19"/>
      <c r="U29" s="219"/>
      <c r="V29" s="219"/>
      <c r="W29" s="219"/>
      <c r="X29" s="219"/>
      <c r="Y29" s="219"/>
      <c r="Z29" s="219"/>
      <c r="AA29" s="219"/>
    </row>
    <row r="30" spans="1:27" s="19" customFormat="1" ht="19.5" customHeight="1">
      <c r="A30" s="185"/>
      <c r="B30" s="223"/>
      <c r="C30" s="186">
        <v>4210</v>
      </c>
      <c r="D30" s="807" t="s">
        <v>270</v>
      </c>
      <c r="E30" s="738">
        <f t="shared" si="0"/>
        <v>99.97539847539846</v>
      </c>
      <c r="F30" s="42">
        <v>2886</v>
      </c>
      <c r="G30" s="211">
        <v>2885.29</v>
      </c>
      <c r="H30" s="211">
        <v>2885.29</v>
      </c>
      <c r="I30" s="42"/>
      <c r="J30" s="42">
        <v>2885.29</v>
      </c>
      <c r="K30" s="42"/>
      <c r="L30" s="42"/>
      <c r="M30" s="42"/>
      <c r="N30" s="42"/>
      <c r="O30" s="42"/>
      <c r="P30" s="42"/>
      <c r="Q30" s="42"/>
      <c r="R30" s="42"/>
      <c r="S30" s="42"/>
      <c r="T30" s="219"/>
      <c r="U30" s="219"/>
      <c r="V30" s="219"/>
      <c r="W30" s="219"/>
      <c r="X30" s="219"/>
      <c r="Y30" s="219"/>
      <c r="Z30" s="219"/>
      <c r="AA30" s="219"/>
    </row>
    <row r="31" spans="1:27" s="19" customFormat="1" ht="19.5" customHeight="1">
      <c r="A31" s="185"/>
      <c r="B31" s="223"/>
      <c r="C31" s="186">
        <v>4300</v>
      </c>
      <c r="D31" s="807" t="s">
        <v>264</v>
      </c>
      <c r="E31" s="738">
        <f t="shared" si="0"/>
        <v>98.55274938197367</v>
      </c>
      <c r="F31" s="42">
        <v>14967</v>
      </c>
      <c r="G31" s="211">
        <v>14750.39</v>
      </c>
      <c r="H31" s="211">
        <v>14750.39</v>
      </c>
      <c r="I31" s="42"/>
      <c r="J31" s="42">
        <v>14750.39</v>
      </c>
      <c r="K31" s="42"/>
      <c r="L31" s="42"/>
      <c r="M31" s="42"/>
      <c r="N31" s="42"/>
      <c r="O31" s="42"/>
      <c r="P31" s="42"/>
      <c r="Q31" s="42"/>
      <c r="R31" s="42"/>
      <c r="S31" s="42"/>
      <c r="T31" s="219"/>
      <c r="U31" s="219"/>
      <c r="V31" s="219"/>
      <c r="W31" s="219"/>
      <c r="X31" s="219"/>
      <c r="Y31" s="219"/>
      <c r="Z31" s="219"/>
      <c r="AA31" s="219"/>
    </row>
    <row r="32" spans="1:27" s="19" customFormat="1" ht="19.5" customHeight="1">
      <c r="A32" s="185"/>
      <c r="B32" s="223"/>
      <c r="C32" s="186">
        <v>4410</v>
      </c>
      <c r="D32" s="807" t="s">
        <v>342</v>
      </c>
      <c r="E32" s="738">
        <f t="shared" si="0"/>
        <v>86.92230769230768</v>
      </c>
      <c r="F32" s="42">
        <v>1300</v>
      </c>
      <c r="G32" s="211">
        <v>1129.99</v>
      </c>
      <c r="H32" s="211">
        <v>1129.99</v>
      </c>
      <c r="I32" s="42"/>
      <c r="J32" s="42">
        <v>1129.99</v>
      </c>
      <c r="K32" s="42"/>
      <c r="L32" s="42"/>
      <c r="M32" s="42"/>
      <c r="N32" s="42"/>
      <c r="O32" s="42"/>
      <c r="P32" s="42"/>
      <c r="Q32" s="42"/>
      <c r="R32" s="42"/>
      <c r="S32" s="42"/>
      <c r="T32" s="219"/>
      <c r="U32" s="219"/>
      <c r="V32" s="219"/>
      <c r="W32" s="219"/>
      <c r="X32" s="219"/>
      <c r="Y32" s="219"/>
      <c r="Z32" s="219"/>
      <c r="AA32" s="219"/>
    </row>
    <row r="33" spans="1:27" s="19" customFormat="1" ht="18" customHeight="1">
      <c r="A33" s="185"/>
      <c r="B33" s="223">
        <v>75113</v>
      </c>
      <c r="C33" s="186"/>
      <c r="D33" s="224" t="s">
        <v>618</v>
      </c>
      <c r="E33" s="734">
        <f t="shared" si="0"/>
        <v>99.98336113341983</v>
      </c>
      <c r="F33" s="243">
        <f>SUM(F34:F38)</f>
        <v>48561</v>
      </c>
      <c r="G33" s="736">
        <f>SUM(G34:G38)</f>
        <v>48552.920000000006</v>
      </c>
      <c r="H33" s="736">
        <f>SUM(H34:H38)</f>
        <v>48552.920000000006</v>
      </c>
      <c r="I33" s="243">
        <f>SUM(I35)</f>
        <v>19733</v>
      </c>
      <c r="J33" s="243">
        <f>SUM(J36:J38)</f>
        <v>8919.92</v>
      </c>
      <c r="K33" s="243"/>
      <c r="L33" s="243">
        <f>SUM(L34)</f>
        <v>19900</v>
      </c>
      <c r="M33" s="42"/>
      <c r="N33" s="42"/>
      <c r="O33" s="42"/>
      <c r="P33" s="42"/>
      <c r="Q33" s="42"/>
      <c r="R33" s="42"/>
      <c r="S33" s="42"/>
      <c r="T33" s="219"/>
      <c r="U33" s="219"/>
      <c r="V33" s="219"/>
      <c r="W33" s="219"/>
      <c r="X33" s="219"/>
      <c r="Y33" s="219"/>
      <c r="Z33" s="219"/>
      <c r="AA33" s="219"/>
    </row>
    <row r="34" spans="1:27" s="19" customFormat="1" ht="18" customHeight="1">
      <c r="A34" s="185"/>
      <c r="B34" s="223"/>
      <c r="C34" s="186">
        <v>3030</v>
      </c>
      <c r="D34" s="735" t="s">
        <v>290</v>
      </c>
      <c r="E34" s="180">
        <f t="shared" si="0"/>
        <v>100</v>
      </c>
      <c r="F34" s="42">
        <v>19900</v>
      </c>
      <c r="G34" s="211">
        <v>19900</v>
      </c>
      <c r="H34" s="211">
        <v>19900</v>
      </c>
      <c r="I34" s="42"/>
      <c r="J34" s="42"/>
      <c r="K34" s="42"/>
      <c r="L34" s="42">
        <v>19900</v>
      </c>
      <c r="M34" s="42"/>
      <c r="N34" s="42"/>
      <c r="O34" s="42"/>
      <c r="P34" s="42"/>
      <c r="Q34" s="42"/>
      <c r="R34" s="42"/>
      <c r="S34" s="42"/>
      <c r="T34" s="219"/>
      <c r="U34" s="219"/>
      <c r="V34" s="219"/>
      <c r="W34" s="219"/>
      <c r="X34" s="219"/>
      <c r="Y34" s="219"/>
      <c r="Z34" s="219"/>
      <c r="AA34" s="219"/>
    </row>
    <row r="35" spans="1:27" s="19" customFormat="1" ht="18" customHeight="1">
      <c r="A35" s="185"/>
      <c r="B35" s="223"/>
      <c r="C35" s="186">
        <v>4170</v>
      </c>
      <c r="D35" s="28" t="s">
        <v>263</v>
      </c>
      <c r="E35" s="180">
        <f t="shared" si="0"/>
        <v>99.9645390070922</v>
      </c>
      <c r="F35" s="42">
        <v>19740</v>
      </c>
      <c r="G35" s="211">
        <v>19733</v>
      </c>
      <c r="H35" s="211">
        <v>19733</v>
      </c>
      <c r="I35" s="42">
        <v>19733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19"/>
      <c r="U35" s="219"/>
      <c r="V35" s="219"/>
      <c r="W35" s="219"/>
      <c r="X35" s="219"/>
      <c r="Y35" s="219"/>
      <c r="Z35" s="219"/>
      <c r="AA35" s="219"/>
    </row>
    <row r="36" spans="1:27" s="19" customFormat="1" ht="18" customHeight="1">
      <c r="A36" s="185"/>
      <c r="B36" s="223"/>
      <c r="C36" s="186">
        <v>4210</v>
      </c>
      <c r="D36" s="28" t="s">
        <v>273</v>
      </c>
      <c r="E36" s="180">
        <f t="shared" si="0"/>
        <v>99.98639317627945</v>
      </c>
      <c r="F36" s="42">
        <v>4924</v>
      </c>
      <c r="G36" s="211">
        <v>4923.33</v>
      </c>
      <c r="H36" s="211">
        <v>4923.33</v>
      </c>
      <c r="I36" s="42"/>
      <c r="J36" s="42">
        <v>4923.33</v>
      </c>
      <c r="K36" s="42"/>
      <c r="L36" s="42"/>
      <c r="M36" s="42"/>
      <c r="N36" s="42"/>
      <c r="O36" s="42"/>
      <c r="P36" s="42"/>
      <c r="Q36" s="42"/>
      <c r="R36" s="42"/>
      <c r="S36" s="42"/>
      <c r="T36" s="219"/>
      <c r="U36" s="219"/>
      <c r="V36" s="219"/>
      <c r="W36" s="219"/>
      <c r="X36" s="219"/>
      <c r="Y36" s="219"/>
      <c r="Z36" s="219"/>
      <c r="AA36" s="219"/>
    </row>
    <row r="37" spans="1:27" s="19" customFormat="1" ht="18" customHeight="1">
      <c r="A37" s="185"/>
      <c r="B37" s="223"/>
      <c r="C37" s="186">
        <v>4300</v>
      </c>
      <c r="D37" s="28" t="s">
        <v>268</v>
      </c>
      <c r="E37" s="180">
        <f t="shared" si="0"/>
        <v>99.9900228050171</v>
      </c>
      <c r="F37" s="42">
        <v>3508</v>
      </c>
      <c r="G37" s="211">
        <v>3507.65</v>
      </c>
      <c r="H37" s="211">
        <v>3507.65</v>
      </c>
      <c r="I37" s="42"/>
      <c r="J37" s="42">
        <v>3507.65</v>
      </c>
      <c r="K37" s="42"/>
      <c r="L37" s="42"/>
      <c r="M37" s="42"/>
      <c r="N37" s="42"/>
      <c r="O37" s="42"/>
      <c r="P37" s="42"/>
      <c r="Q37" s="42"/>
      <c r="R37" s="42"/>
      <c r="S37" s="42"/>
      <c r="T37" s="219"/>
      <c r="U37" s="219"/>
      <c r="V37" s="219"/>
      <c r="W37" s="219"/>
      <c r="X37" s="219"/>
      <c r="Y37" s="219"/>
      <c r="Z37" s="219"/>
      <c r="AA37" s="219"/>
    </row>
    <row r="38" spans="1:27" s="19" customFormat="1" ht="18" customHeight="1">
      <c r="A38" s="185"/>
      <c r="B38" s="223"/>
      <c r="C38" s="186">
        <v>4410</v>
      </c>
      <c r="D38" s="28" t="s">
        <v>301</v>
      </c>
      <c r="E38" s="180">
        <f t="shared" si="0"/>
        <v>99.9877300613497</v>
      </c>
      <c r="F38" s="42">
        <v>489</v>
      </c>
      <c r="G38" s="211">
        <v>488.94</v>
      </c>
      <c r="H38" s="211">
        <v>488.94</v>
      </c>
      <c r="I38" s="42"/>
      <c r="J38" s="42">
        <v>488.94</v>
      </c>
      <c r="K38" s="42"/>
      <c r="L38" s="42"/>
      <c r="M38" s="42"/>
      <c r="N38" s="42"/>
      <c r="O38" s="42"/>
      <c r="P38" s="42"/>
      <c r="Q38" s="42"/>
      <c r="R38" s="42"/>
      <c r="S38" s="42"/>
      <c r="T38" s="219"/>
      <c r="U38" s="219"/>
      <c r="V38" s="219"/>
      <c r="W38" s="219"/>
      <c r="X38" s="219"/>
      <c r="Y38" s="219"/>
      <c r="Z38" s="219"/>
      <c r="AA38" s="219"/>
    </row>
    <row r="39" spans="1:27" s="19" customFormat="1" ht="18" customHeight="1">
      <c r="A39" s="43">
        <v>801</v>
      </c>
      <c r="B39" s="116"/>
      <c r="C39" s="116"/>
      <c r="D39" s="221" t="s">
        <v>220</v>
      </c>
      <c r="E39" s="811">
        <f t="shared" si="0"/>
        <v>97.64353928961712</v>
      </c>
      <c r="F39" s="982">
        <f>SUM(F40)</f>
        <v>23572.64</v>
      </c>
      <c r="G39" s="982">
        <f>SUM(G40)</f>
        <v>23017.16</v>
      </c>
      <c r="H39" s="982">
        <f>SUM(H40)</f>
        <v>23017.16</v>
      </c>
      <c r="I39" s="982">
        <v>0</v>
      </c>
      <c r="J39" s="982">
        <f>SUM(J40)</f>
        <v>23017.16</v>
      </c>
      <c r="K39" s="982">
        <v>0</v>
      </c>
      <c r="L39" s="982">
        <v>0</v>
      </c>
      <c r="M39" s="982">
        <v>0</v>
      </c>
      <c r="N39" s="982">
        <v>0</v>
      </c>
      <c r="O39" s="982">
        <v>0</v>
      </c>
      <c r="P39" s="982">
        <v>0</v>
      </c>
      <c r="Q39" s="982">
        <v>0</v>
      </c>
      <c r="R39" s="222">
        <v>0</v>
      </c>
      <c r="S39" s="222">
        <v>0</v>
      </c>
      <c r="T39" s="219"/>
      <c r="U39" s="219"/>
      <c r="V39" s="219"/>
      <c r="W39" s="219"/>
      <c r="X39" s="219"/>
      <c r="Y39" s="219"/>
      <c r="Z39" s="219"/>
      <c r="AA39" s="219"/>
    </row>
    <row r="40" spans="1:27" s="19" customFormat="1" ht="18" customHeight="1">
      <c r="A40" s="749"/>
      <c r="B40" s="802">
        <v>80101</v>
      </c>
      <c r="C40" s="800"/>
      <c r="D40" s="809" t="s">
        <v>131</v>
      </c>
      <c r="E40" s="734">
        <f t="shared" si="0"/>
        <v>97.64353928961712</v>
      </c>
      <c r="F40" s="808">
        <f>SUM(F41:F42)</f>
        <v>23572.64</v>
      </c>
      <c r="G40" s="808">
        <f>SUM(G41:G42)</f>
        <v>23017.16</v>
      </c>
      <c r="H40" s="808">
        <f>SUM(H41:H42)</f>
        <v>23017.16</v>
      </c>
      <c r="I40" s="808"/>
      <c r="J40" s="808">
        <f>SUM(J41:J42)</f>
        <v>23017.16</v>
      </c>
      <c r="K40" s="808"/>
      <c r="L40" s="808"/>
      <c r="M40" s="808"/>
      <c r="N40" s="808"/>
      <c r="O40" s="808"/>
      <c r="P40" s="808"/>
      <c r="Q40" s="808"/>
      <c r="R40" s="808"/>
      <c r="S40" s="808"/>
      <c r="T40" s="219"/>
      <c r="U40" s="219"/>
      <c r="V40" s="219"/>
      <c r="W40" s="219"/>
      <c r="X40" s="219"/>
      <c r="Y40" s="219"/>
      <c r="Z40" s="219"/>
      <c r="AA40" s="219"/>
    </row>
    <row r="41" spans="1:27" s="19" customFormat="1" ht="18" customHeight="1">
      <c r="A41" s="749"/>
      <c r="B41" s="802"/>
      <c r="C41" s="800">
        <v>4240</v>
      </c>
      <c r="D41" s="810" t="s">
        <v>332</v>
      </c>
      <c r="E41" s="180">
        <f t="shared" si="0"/>
        <v>97.64349754169479</v>
      </c>
      <c r="F41" s="755">
        <v>23339.25</v>
      </c>
      <c r="G41" s="755">
        <v>22789.26</v>
      </c>
      <c r="H41" s="755">
        <v>22789.26</v>
      </c>
      <c r="I41" s="755"/>
      <c r="J41" s="755">
        <v>22789.26</v>
      </c>
      <c r="K41" s="808"/>
      <c r="L41" s="808"/>
      <c r="M41" s="808"/>
      <c r="N41" s="808"/>
      <c r="O41" s="808"/>
      <c r="P41" s="808"/>
      <c r="Q41" s="808"/>
      <c r="R41" s="808"/>
      <c r="S41" s="808"/>
      <c r="T41" s="219"/>
      <c r="U41" s="219"/>
      <c r="V41" s="219"/>
      <c r="W41" s="219"/>
      <c r="X41" s="219"/>
      <c r="Y41" s="219"/>
      <c r="Z41" s="219"/>
      <c r="AA41" s="219"/>
    </row>
    <row r="42" spans="1:27" s="19" customFormat="1" ht="18" customHeight="1">
      <c r="A42" s="749"/>
      <c r="B42" s="802"/>
      <c r="C42" s="800">
        <v>4300</v>
      </c>
      <c r="D42" s="810" t="s">
        <v>264</v>
      </c>
      <c r="E42" s="180">
        <f t="shared" si="0"/>
        <v>97.64771412656927</v>
      </c>
      <c r="F42" s="755">
        <v>233.39</v>
      </c>
      <c r="G42" s="755">
        <v>227.9</v>
      </c>
      <c r="H42" s="755">
        <v>227.9</v>
      </c>
      <c r="I42" s="755"/>
      <c r="J42" s="755">
        <v>227.9</v>
      </c>
      <c r="K42" s="808"/>
      <c r="L42" s="808"/>
      <c r="M42" s="808"/>
      <c r="N42" s="808"/>
      <c r="O42" s="808"/>
      <c r="P42" s="808"/>
      <c r="Q42" s="808"/>
      <c r="R42" s="808"/>
      <c r="S42" s="808"/>
      <c r="T42" s="219"/>
      <c r="U42" s="219"/>
      <c r="V42" s="219"/>
      <c r="W42" s="219"/>
      <c r="X42" s="219"/>
      <c r="Y42" s="219"/>
      <c r="Z42" s="219"/>
      <c r="AA42" s="219"/>
    </row>
    <row r="43" spans="1:27" s="19" customFormat="1" ht="18" customHeight="1">
      <c r="A43" s="43">
        <v>852</v>
      </c>
      <c r="B43" s="43"/>
      <c r="C43" s="43"/>
      <c r="D43" s="35" t="s">
        <v>161</v>
      </c>
      <c r="E43" s="731">
        <f t="shared" si="0"/>
        <v>98.85989439295712</v>
      </c>
      <c r="F43" s="36">
        <f>SUM(F44+F63+F80+F85+F97+F82)</f>
        <v>6082988.24</v>
      </c>
      <c r="G43" s="36">
        <f>SUM(G44+G63+G80+G85+G97+G82)</f>
        <v>6013635.750000001</v>
      </c>
      <c r="H43" s="36">
        <f>SUM(H44+H63+H80+H85+H97+H82)</f>
        <v>6013635.750000001</v>
      </c>
      <c r="I43" s="36">
        <f>SUM(I44+I63+I80+I85+I97)</f>
        <v>744138.55</v>
      </c>
      <c r="J43" s="36">
        <f>SUM(J44+J63+J80+J85+J97+J82)</f>
        <v>206977.32999999996</v>
      </c>
      <c r="K43" s="36">
        <f>SUM(K44+K63+K80+K85+K97)</f>
        <v>0</v>
      </c>
      <c r="L43" s="36">
        <f>SUM(L44+L63+L80+L85+L97+L82)</f>
        <v>5062519.87</v>
      </c>
      <c r="M43" s="36">
        <f aca="true" t="shared" si="7" ref="M43:S43">SUM(M44+M63+M80+M85+M97)</f>
        <v>0</v>
      </c>
      <c r="N43" s="36">
        <f t="shared" si="7"/>
        <v>0</v>
      </c>
      <c r="O43" s="36">
        <f t="shared" si="7"/>
        <v>0</v>
      </c>
      <c r="P43" s="36">
        <f t="shared" si="7"/>
        <v>0</v>
      </c>
      <c r="Q43" s="36">
        <f t="shared" si="7"/>
        <v>0</v>
      </c>
      <c r="R43" s="36">
        <f t="shared" si="7"/>
        <v>0</v>
      </c>
      <c r="S43" s="36">
        <f t="shared" si="7"/>
        <v>0</v>
      </c>
      <c r="T43" s="219"/>
      <c r="U43" s="219"/>
      <c r="V43" s="219"/>
      <c r="W43" s="219"/>
      <c r="X43" s="219"/>
      <c r="Y43" s="219"/>
      <c r="Z43" s="219"/>
      <c r="AA43" s="219"/>
    </row>
    <row r="44" spans="1:27" s="19" customFormat="1" ht="18" customHeight="1">
      <c r="A44" s="44"/>
      <c r="B44" s="44">
        <v>85203</v>
      </c>
      <c r="C44" s="44"/>
      <c r="D44" s="54" t="s">
        <v>163</v>
      </c>
      <c r="E44" s="180">
        <f t="shared" si="0"/>
        <v>99.99786615448514</v>
      </c>
      <c r="F44" s="46">
        <f aca="true" t="shared" si="8" ref="F44:S44">SUM(F45:F62)</f>
        <v>455047</v>
      </c>
      <c r="G44" s="46">
        <f t="shared" si="8"/>
        <v>455037.29</v>
      </c>
      <c r="H44" s="46">
        <f t="shared" si="8"/>
        <v>455037.29</v>
      </c>
      <c r="I44" s="46">
        <f t="shared" si="8"/>
        <v>287323.1</v>
      </c>
      <c r="J44" s="46">
        <f t="shared" si="8"/>
        <v>167714.18999999997</v>
      </c>
      <c r="K44" s="46">
        <f t="shared" si="8"/>
        <v>0</v>
      </c>
      <c r="L44" s="46">
        <f t="shared" si="8"/>
        <v>0</v>
      </c>
      <c r="M44" s="46">
        <f t="shared" si="8"/>
        <v>0</v>
      </c>
      <c r="N44" s="46">
        <f t="shared" si="8"/>
        <v>0</v>
      </c>
      <c r="O44" s="46">
        <f t="shared" si="8"/>
        <v>0</v>
      </c>
      <c r="P44" s="46">
        <f t="shared" si="8"/>
        <v>0</v>
      </c>
      <c r="Q44" s="46">
        <f t="shared" si="8"/>
        <v>0</v>
      </c>
      <c r="R44" s="46">
        <f t="shared" si="8"/>
        <v>0</v>
      </c>
      <c r="S44" s="46">
        <f t="shared" si="8"/>
        <v>0</v>
      </c>
      <c r="T44" s="219"/>
      <c r="U44" s="219"/>
      <c r="V44" s="219"/>
      <c r="W44" s="219"/>
      <c r="X44" s="219"/>
      <c r="Y44" s="219"/>
      <c r="Z44" s="219"/>
      <c r="AA44" s="219"/>
    </row>
    <row r="45" spans="1:27" s="19" customFormat="1" ht="18" customHeight="1">
      <c r="A45" s="113"/>
      <c r="B45" s="49"/>
      <c r="C45" s="49">
        <v>4010</v>
      </c>
      <c r="D45" s="28" t="s">
        <v>284</v>
      </c>
      <c r="E45" s="180">
        <f t="shared" si="0"/>
        <v>99.9997580960616</v>
      </c>
      <c r="F45" s="47">
        <v>194292</v>
      </c>
      <c r="G45" s="211">
        <f aca="true" t="shared" si="9" ref="G45:G62">H45+P45</f>
        <v>194291.53</v>
      </c>
      <c r="H45" s="211">
        <f aca="true" t="shared" si="10" ref="H45:H62">SUM(I45:O45)</f>
        <v>194291.53</v>
      </c>
      <c r="I45" s="47">
        <v>194291.53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219"/>
      <c r="U45" s="219"/>
      <c r="V45" s="219"/>
      <c r="W45" s="219"/>
      <c r="X45" s="219"/>
      <c r="Y45" s="219"/>
      <c r="Z45" s="219"/>
      <c r="AA45" s="219"/>
    </row>
    <row r="46" spans="1:27" s="19" customFormat="1" ht="18" customHeight="1">
      <c r="A46" s="113"/>
      <c r="B46" s="49"/>
      <c r="C46" s="49">
        <v>4040</v>
      </c>
      <c r="D46" s="28" t="s">
        <v>285</v>
      </c>
      <c r="E46" s="180">
        <f>(G46/F46)*100</f>
        <v>99.99941845096484</v>
      </c>
      <c r="F46" s="47">
        <v>18915</v>
      </c>
      <c r="G46" s="211">
        <f t="shared" si="9"/>
        <v>18914.89</v>
      </c>
      <c r="H46" s="211">
        <f t="shared" si="10"/>
        <v>18914.89</v>
      </c>
      <c r="I46" s="47">
        <v>18914.89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219"/>
      <c r="U46" s="219"/>
      <c r="V46" s="219"/>
      <c r="W46" s="219"/>
      <c r="X46" s="219"/>
      <c r="Y46" s="219"/>
      <c r="Z46" s="219"/>
      <c r="AA46" s="219"/>
    </row>
    <row r="47" spans="1:27" s="19" customFormat="1" ht="18" customHeight="1">
      <c r="A47" s="113"/>
      <c r="B47" s="49"/>
      <c r="C47" s="49">
        <v>4110</v>
      </c>
      <c r="D47" s="28" t="s">
        <v>286</v>
      </c>
      <c r="E47" s="180">
        <f aca="true" t="shared" si="11" ref="E47:E80">G47/F47*100</f>
        <v>99.99961400207474</v>
      </c>
      <c r="F47" s="47">
        <v>41451</v>
      </c>
      <c r="G47" s="211">
        <f t="shared" si="9"/>
        <v>41450.84</v>
      </c>
      <c r="H47" s="211">
        <f t="shared" si="10"/>
        <v>41450.84</v>
      </c>
      <c r="I47" s="47">
        <v>41450.84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219"/>
      <c r="U47" s="219"/>
      <c r="V47" s="219"/>
      <c r="W47" s="219"/>
      <c r="X47" s="219"/>
      <c r="Y47" s="219"/>
      <c r="Z47" s="219"/>
      <c r="AA47" s="219"/>
    </row>
    <row r="48" spans="1:27" s="19" customFormat="1" ht="18" customHeight="1">
      <c r="A48" s="113"/>
      <c r="B48" s="49"/>
      <c r="C48" s="49">
        <v>4120</v>
      </c>
      <c r="D48" s="28" t="s">
        <v>287</v>
      </c>
      <c r="E48" s="180">
        <f t="shared" si="11"/>
        <v>99.99944516367671</v>
      </c>
      <c r="F48" s="47">
        <v>5407</v>
      </c>
      <c r="G48" s="211">
        <f t="shared" si="9"/>
        <v>5406.97</v>
      </c>
      <c r="H48" s="211">
        <f t="shared" si="10"/>
        <v>5406.97</v>
      </c>
      <c r="I48" s="47">
        <v>5406.97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219"/>
      <c r="U48" s="219"/>
      <c r="V48" s="219"/>
      <c r="W48" s="219"/>
      <c r="X48" s="219"/>
      <c r="Y48" s="219"/>
      <c r="Z48" s="219"/>
      <c r="AA48" s="219"/>
    </row>
    <row r="49" spans="1:27" s="19" customFormat="1" ht="18" customHeight="1">
      <c r="A49" s="113"/>
      <c r="B49" s="49"/>
      <c r="C49" s="49">
        <v>4170</v>
      </c>
      <c r="D49" s="28" t="s">
        <v>263</v>
      </c>
      <c r="E49" s="180">
        <f t="shared" si="11"/>
        <v>99.99952309329029</v>
      </c>
      <c r="F49" s="47">
        <v>27259</v>
      </c>
      <c r="G49" s="211">
        <f t="shared" si="9"/>
        <v>27258.87</v>
      </c>
      <c r="H49" s="211">
        <f t="shared" si="10"/>
        <v>27258.87</v>
      </c>
      <c r="I49" s="47">
        <v>27258.87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219"/>
      <c r="U49" s="219"/>
      <c r="V49" s="219"/>
      <c r="W49" s="219"/>
      <c r="X49" s="219"/>
      <c r="Y49" s="219"/>
      <c r="Z49" s="219"/>
      <c r="AA49" s="219"/>
    </row>
    <row r="50" spans="1:27" s="19" customFormat="1" ht="18" customHeight="1">
      <c r="A50" s="113"/>
      <c r="B50" s="49"/>
      <c r="C50" s="49">
        <v>4210</v>
      </c>
      <c r="D50" s="28" t="s">
        <v>273</v>
      </c>
      <c r="E50" s="180">
        <f t="shared" si="11"/>
        <v>99.99922499669205</v>
      </c>
      <c r="F50" s="47">
        <v>52903</v>
      </c>
      <c r="G50" s="211">
        <f t="shared" si="9"/>
        <v>52902.59</v>
      </c>
      <c r="H50" s="211">
        <f t="shared" si="10"/>
        <v>52902.59</v>
      </c>
      <c r="I50" s="47"/>
      <c r="J50" s="47">
        <v>52902.59</v>
      </c>
      <c r="K50" s="47"/>
      <c r="L50" s="47"/>
      <c r="M50" s="47"/>
      <c r="N50" s="47"/>
      <c r="O50" s="47"/>
      <c r="P50" s="47"/>
      <c r="Q50" s="47"/>
      <c r="R50" s="47"/>
      <c r="S50" s="47"/>
      <c r="T50" s="219"/>
      <c r="U50" s="219"/>
      <c r="V50" s="219"/>
      <c r="W50" s="219"/>
      <c r="X50" s="219"/>
      <c r="Y50" s="219"/>
      <c r="Z50" s="219"/>
      <c r="AA50" s="219"/>
    </row>
    <row r="51" spans="1:27" s="19" customFormat="1" ht="18" customHeight="1">
      <c r="A51" s="113"/>
      <c r="B51" s="49"/>
      <c r="C51" s="49">
        <v>4260</v>
      </c>
      <c r="D51" s="28" t="s">
        <v>267</v>
      </c>
      <c r="E51" s="180">
        <f t="shared" si="11"/>
        <v>99.9815887463798</v>
      </c>
      <c r="F51" s="47">
        <v>4834</v>
      </c>
      <c r="G51" s="211">
        <f t="shared" si="9"/>
        <v>4833.11</v>
      </c>
      <c r="H51" s="211">
        <f t="shared" si="10"/>
        <v>4833.11</v>
      </c>
      <c r="I51" s="47"/>
      <c r="J51" s="47">
        <v>4833.11</v>
      </c>
      <c r="K51" s="47"/>
      <c r="L51" s="47"/>
      <c r="M51" s="47"/>
      <c r="N51" s="47"/>
      <c r="O51" s="47"/>
      <c r="P51" s="47"/>
      <c r="Q51" s="47"/>
      <c r="R51" s="47"/>
      <c r="S51" s="47"/>
      <c r="T51" s="219"/>
      <c r="U51" s="219"/>
      <c r="V51" s="219"/>
      <c r="W51" s="219"/>
      <c r="X51" s="219"/>
      <c r="Y51" s="219"/>
      <c r="Z51" s="219"/>
      <c r="AA51" s="219"/>
    </row>
    <row r="52" spans="1:27" s="19" customFormat="1" ht="18" customHeight="1">
      <c r="A52" s="113"/>
      <c r="B52" s="49"/>
      <c r="C52" s="49">
        <v>4280</v>
      </c>
      <c r="D52" s="28" t="s">
        <v>355</v>
      </c>
      <c r="E52" s="180">
        <f t="shared" si="11"/>
        <v>98.0392156862745</v>
      </c>
      <c r="F52" s="47">
        <v>255</v>
      </c>
      <c r="G52" s="211">
        <f t="shared" si="9"/>
        <v>250</v>
      </c>
      <c r="H52" s="211">
        <f t="shared" si="10"/>
        <v>250</v>
      </c>
      <c r="I52" s="47"/>
      <c r="J52" s="47">
        <v>250</v>
      </c>
      <c r="K52" s="47"/>
      <c r="L52" s="47"/>
      <c r="M52" s="47"/>
      <c r="N52" s="47"/>
      <c r="O52" s="47"/>
      <c r="P52" s="47"/>
      <c r="Q52" s="47"/>
      <c r="R52" s="47"/>
      <c r="S52" s="47"/>
      <c r="T52" s="219"/>
      <c r="U52" s="219"/>
      <c r="V52" s="219"/>
      <c r="W52" s="219"/>
      <c r="X52" s="219"/>
      <c r="Y52" s="219"/>
      <c r="Z52" s="219"/>
      <c r="AA52" s="219"/>
    </row>
    <row r="53" spans="1:27" s="19" customFormat="1" ht="18" customHeight="1">
      <c r="A53" s="113"/>
      <c r="B53" s="49"/>
      <c r="C53" s="49">
        <v>4300</v>
      </c>
      <c r="D53" s="28" t="s">
        <v>268</v>
      </c>
      <c r="E53" s="180">
        <f t="shared" si="11"/>
        <v>99.99978704326384</v>
      </c>
      <c r="F53" s="47">
        <v>89220</v>
      </c>
      <c r="G53" s="211">
        <f t="shared" si="9"/>
        <v>89219.81</v>
      </c>
      <c r="H53" s="211">
        <f t="shared" si="10"/>
        <v>89219.81</v>
      </c>
      <c r="I53" s="47"/>
      <c r="J53" s="47">
        <v>89219.81</v>
      </c>
      <c r="K53" s="47"/>
      <c r="L53" s="47"/>
      <c r="M53" s="47"/>
      <c r="N53" s="47"/>
      <c r="O53" s="47"/>
      <c r="P53" s="47"/>
      <c r="Q53" s="47"/>
      <c r="R53" s="47"/>
      <c r="S53" s="47"/>
      <c r="T53" s="219"/>
      <c r="U53" s="219"/>
      <c r="V53" s="219"/>
      <c r="W53" s="219"/>
      <c r="X53" s="219"/>
      <c r="Y53" s="219"/>
      <c r="Z53" s="219"/>
      <c r="AA53" s="219"/>
    </row>
    <row r="54" spans="1:27" s="19" customFormat="1" ht="18" customHeight="1">
      <c r="A54" s="113"/>
      <c r="B54" s="49"/>
      <c r="C54" s="49">
        <v>4350</v>
      </c>
      <c r="D54" s="32" t="s">
        <v>297</v>
      </c>
      <c r="E54" s="180">
        <f t="shared" si="11"/>
        <v>100</v>
      </c>
      <c r="F54" s="47">
        <v>440</v>
      </c>
      <c r="G54" s="211">
        <f t="shared" si="9"/>
        <v>440</v>
      </c>
      <c r="H54" s="211">
        <f t="shared" si="10"/>
        <v>440</v>
      </c>
      <c r="I54" s="47"/>
      <c r="J54" s="47">
        <v>440</v>
      </c>
      <c r="K54" s="47"/>
      <c r="L54" s="47"/>
      <c r="M54" s="47"/>
      <c r="N54" s="47"/>
      <c r="O54" s="47"/>
      <c r="P54" s="47"/>
      <c r="Q54" s="47"/>
      <c r="R54" s="47"/>
      <c r="S54" s="47"/>
      <c r="T54" s="219"/>
      <c r="U54" s="219"/>
      <c r="V54" s="219"/>
      <c r="W54" s="219"/>
      <c r="X54" s="219"/>
      <c r="Y54" s="219"/>
      <c r="Z54" s="219"/>
      <c r="AA54" s="219"/>
    </row>
    <row r="55" spans="1:27" s="19" customFormat="1" ht="33">
      <c r="A55" s="113"/>
      <c r="B55" s="49"/>
      <c r="C55" s="49">
        <v>4360</v>
      </c>
      <c r="D55" s="136" t="s">
        <v>298</v>
      </c>
      <c r="E55" s="180">
        <f t="shared" si="11"/>
        <v>99.89514866979657</v>
      </c>
      <c r="F55" s="47">
        <v>639</v>
      </c>
      <c r="G55" s="211">
        <f t="shared" si="9"/>
        <v>638.33</v>
      </c>
      <c r="H55" s="211">
        <f t="shared" si="10"/>
        <v>638.33</v>
      </c>
      <c r="I55" s="47"/>
      <c r="J55" s="47">
        <v>638.33</v>
      </c>
      <c r="K55" s="47"/>
      <c r="L55" s="47"/>
      <c r="M55" s="47"/>
      <c r="N55" s="47"/>
      <c r="O55" s="47"/>
      <c r="P55" s="47"/>
      <c r="Q55" s="47"/>
      <c r="R55" s="47"/>
      <c r="S55" s="47"/>
      <c r="T55" s="219"/>
      <c r="U55" s="219"/>
      <c r="V55" s="219"/>
      <c r="W55" s="219"/>
      <c r="X55" s="219"/>
      <c r="Y55" s="219"/>
      <c r="Z55" s="219"/>
      <c r="AA55" s="219"/>
    </row>
    <row r="56" spans="1:27" s="19" customFormat="1" ht="33">
      <c r="A56" s="113"/>
      <c r="B56" s="49"/>
      <c r="C56" s="49">
        <v>4370</v>
      </c>
      <c r="D56" s="136" t="s">
        <v>299</v>
      </c>
      <c r="E56" s="180">
        <f t="shared" si="11"/>
        <v>99.9672131147541</v>
      </c>
      <c r="F56" s="47">
        <v>549</v>
      </c>
      <c r="G56" s="211">
        <f t="shared" si="9"/>
        <v>548.82</v>
      </c>
      <c r="H56" s="211">
        <f t="shared" si="10"/>
        <v>548.82</v>
      </c>
      <c r="I56" s="47"/>
      <c r="J56" s="47">
        <v>548.82</v>
      </c>
      <c r="K56" s="47"/>
      <c r="L56" s="47"/>
      <c r="M56" s="47"/>
      <c r="N56" s="47"/>
      <c r="O56" s="47"/>
      <c r="P56" s="47"/>
      <c r="Q56" s="47"/>
      <c r="R56" s="47"/>
      <c r="S56" s="47"/>
      <c r="T56" s="219"/>
      <c r="U56" s="219"/>
      <c r="V56" s="219"/>
      <c r="W56" s="219"/>
      <c r="X56" s="219"/>
      <c r="Y56" s="219"/>
      <c r="Z56" s="219"/>
      <c r="AA56" s="219"/>
    </row>
    <row r="57" spans="1:27" s="19" customFormat="1" ht="18" customHeight="1">
      <c r="A57" s="113"/>
      <c r="B57" s="49"/>
      <c r="C57" s="49">
        <v>4410</v>
      </c>
      <c r="D57" s="28" t="s">
        <v>301</v>
      </c>
      <c r="E57" s="180">
        <f t="shared" si="11"/>
        <v>99.81654676258994</v>
      </c>
      <c r="F57" s="47">
        <v>278</v>
      </c>
      <c r="G57" s="211">
        <v>277.49</v>
      </c>
      <c r="H57" s="211">
        <v>277.49</v>
      </c>
      <c r="I57" s="47"/>
      <c r="J57" s="47">
        <v>277.49</v>
      </c>
      <c r="K57" s="47"/>
      <c r="L57" s="47"/>
      <c r="M57" s="47"/>
      <c r="N57" s="47"/>
      <c r="O57" s="47"/>
      <c r="P57" s="47"/>
      <c r="Q57" s="47"/>
      <c r="R57" s="47"/>
      <c r="S57" s="47"/>
      <c r="T57" s="219"/>
      <c r="U57" s="219"/>
      <c r="V57" s="219"/>
      <c r="W57" s="219"/>
      <c r="X57" s="219"/>
      <c r="Y57" s="219"/>
      <c r="Z57" s="219"/>
      <c r="AA57" s="219"/>
    </row>
    <row r="58" spans="1:27" s="19" customFormat="1" ht="18" customHeight="1">
      <c r="A58" s="113"/>
      <c r="B58" s="49"/>
      <c r="C58" s="49">
        <v>4430</v>
      </c>
      <c r="D58" s="28" t="s">
        <v>278</v>
      </c>
      <c r="E58" s="180">
        <f t="shared" si="11"/>
        <v>99.95459770114942</v>
      </c>
      <c r="F58" s="47">
        <v>1740</v>
      </c>
      <c r="G58" s="211">
        <f t="shared" si="9"/>
        <v>1739.21</v>
      </c>
      <c r="H58" s="211">
        <f t="shared" si="10"/>
        <v>1739.21</v>
      </c>
      <c r="I58" s="47"/>
      <c r="J58" s="47">
        <v>1739.21</v>
      </c>
      <c r="K58" s="47"/>
      <c r="L58" s="47"/>
      <c r="M58" s="47"/>
      <c r="N58" s="47"/>
      <c r="O58" s="47"/>
      <c r="P58" s="47"/>
      <c r="Q58" s="47"/>
      <c r="R58" s="47"/>
      <c r="S58" s="47"/>
      <c r="T58" s="219"/>
      <c r="U58" s="219"/>
      <c r="V58" s="219"/>
      <c r="W58" s="219"/>
      <c r="X58" s="219"/>
      <c r="Y58" s="219"/>
      <c r="Z58" s="219"/>
      <c r="AA58" s="219"/>
    </row>
    <row r="59" spans="1:27" s="19" customFormat="1" ht="18" customHeight="1">
      <c r="A59" s="113"/>
      <c r="B59" s="49"/>
      <c r="C59" s="49">
        <v>4440</v>
      </c>
      <c r="D59" s="28" t="s">
        <v>333</v>
      </c>
      <c r="E59" s="180">
        <f t="shared" si="11"/>
        <v>99.9977269688461</v>
      </c>
      <c r="F59" s="47">
        <v>7479</v>
      </c>
      <c r="G59" s="211">
        <f t="shared" si="9"/>
        <v>7478.83</v>
      </c>
      <c r="H59" s="211">
        <f t="shared" si="10"/>
        <v>7478.83</v>
      </c>
      <c r="I59" s="47"/>
      <c r="J59" s="47">
        <v>7478.83</v>
      </c>
      <c r="K59" s="47"/>
      <c r="L59" s="47"/>
      <c r="M59" s="47"/>
      <c r="N59" s="47"/>
      <c r="O59" s="47"/>
      <c r="P59" s="47"/>
      <c r="Q59" s="47"/>
      <c r="R59" s="47"/>
      <c r="S59" s="47"/>
      <c r="T59" s="219"/>
      <c r="U59" s="219"/>
      <c r="V59" s="219"/>
      <c r="W59" s="219"/>
      <c r="X59" s="219"/>
      <c r="Y59" s="219"/>
      <c r="Z59" s="219"/>
      <c r="AA59" s="219"/>
    </row>
    <row r="60" spans="1:27" s="19" customFormat="1" ht="18" customHeight="1">
      <c r="A60" s="113"/>
      <c r="B60" s="49"/>
      <c r="C60" s="49">
        <v>4480</v>
      </c>
      <c r="D60" s="28" t="s">
        <v>81</v>
      </c>
      <c r="E60" s="180">
        <f t="shared" si="11"/>
        <v>100</v>
      </c>
      <c r="F60" s="47">
        <v>8203</v>
      </c>
      <c r="G60" s="211">
        <f t="shared" si="9"/>
        <v>8203</v>
      </c>
      <c r="H60" s="211">
        <f t="shared" si="10"/>
        <v>8203</v>
      </c>
      <c r="I60" s="47"/>
      <c r="J60" s="47">
        <v>8203</v>
      </c>
      <c r="K60" s="47"/>
      <c r="L60" s="47"/>
      <c r="M60" s="47"/>
      <c r="N60" s="47"/>
      <c r="O60" s="47"/>
      <c r="P60" s="47"/>
      <c r="Q60" s="47"/>
      <c r="R60" s="47"/>
      <c r="S60" s="47"/>
      <c r="T60" s="219"/>
      <c r="U60" s="219"/>
      <c r="V60" s="219"/>
      <c r="W60" s="219"/>
      <c r="X60" s="219"/>
      <c r="Y60" s="219"/>
      <c r="Z60" s="219"/>
      <c r="AA60" s="219"/>
    </row>
    <row r="61" spans="1:27" s="19" customFormat="1" ht="18" customHeight="1">
      <c r="A61" s="113"/>
      <c r="B61" s="49"/>
      <c r="C61" s="49">
        <v>4500</v>
      </c>
      <c r="D61" s="28" t="s">
        <v>279</v>
      </c>
      <c r="E61" s="180">
        <v>100</v>
      </c>
      <c r="F61" s="47">
        <v>343</v>
      </c>
      <c r="G61" s="211">
        <v>343</v>
      </c>
      <c r="H61" s="211">
        <v>343</v>
      </c>
      <c r="I61" s="47"/>
      <c r="J61" s="47">
        <v>343</v>
      </c>
      <c r="K61" s="47"/>
      <c r="L61" s="47"/>
      <c r="M61" s="47"/>
      <c r="N61" s="47"/>
      <c r="O61" s="47"/>
      <c r="P61" s="47"/>
      <c r="Q61" s="47"/>
      <c r="R61" s="47"/>
      <c r="S61" s="47"/>
      <c r="T61" s="219"/>
      <c r="U61" s="219"/>
      <c r="V61" s="219"/>
      <c r="W61" s="219"/>
      <c r="X61" s="219"/>
      <c r="Y61" s="219"/>
      <c r="Z61" s="219"/>
      <c r="AA61" s="219"/>
    </row>
    <row r="62" spans="1:27" s="19" customFormat="1" ht="31.5" customHeight="1">
      <c r="A62" s="113"/>
      <c r="B62" s="49"/>
      <c r="C62" s="49">
        <v>4700</v>
      </c>
      <c r="D62" s="28" t="s">
        <v>303</v>
      </c>
      <c r="E62" s="180">
        <f t="shared" si="11"/>
        <v>100</v>
      </c>
      <c r="F62" s="47">
        <v>840</v>
      </c>
      <c r="G62" s="211">
        <f t="shared" si="9"/>
        <v>840</v>
      </c>
      <c r="H62" s="211">
        <f t="shared" si="10"/>
        <v>840</v>
      </c>
      <c r="I62" s="47"/>
      <c r="J62" s="47">
        <v>840</v>
      </c>
      <c r="K62" s="47"/>
      <c r="L62" s="47"/>
      <c r="M62" s="47"/>
      <c r="N62" s="47"/>
      <c r="O62" s="47"/>
      <c r="P62" s="47"/>
      <c r="Q62" s="47"/>
      <c r="R62" s="47"/>
      <c r="S62" s="47"/>
      <c r="T62" s="219"/>
      <c r="U62" s="219"/>
      <c r="V62" s="219"/>
      <c r="W62" s="219"/>
      <c r="X62" s="219"/>
      <c r="Y62" s="219"/>
      <c r="Z62" s="219"/>
      <c r="AA62" s="219"/>
    </row>
    <row r="63" spans="1:27" s="19" customFormat="1" ht="48" customHeight="1">
      <c r="A63" s="195"/>
      <c r="B63" s="44">
        <v>85212</v>
      </c>
      <c r="C63" s="44"/>
      <c r="D63" s="225" t="s">
        <v>169</v>
      </c>
      <c r="E63" s="179">
        <f t="shared" si="11"/>
        <v>99.06774409891345</v>
      </c>
      <c r="F63" s="46">
        <f aca="true" t="shared" si="12" ref="F63:S63">SUM(F64:F79)</f>
        <v>5338000</v>
      </c>
      <c r="G63" s="46">
        <f t="shared" si="12"/>
        <v>5288236.180000001</v>
      </c>
      <c r="H63" s="46">
        <f t="shared" si="12"/>
        <v>5288236.180000001</v>
      </c>
      <c r="I63" s="46">
        <f>SUM(I64:I79)</f>
        <v>344916.17</v>
      </c>
      <c r="J63" s="46">
        <f t="shared" si="12"/>
        <v>33627.58</v>
      </c>
      <c r="K63" s="46">
        <f t="shared" si="12"/>
        <v>0</v>
      </c>
      <c r="L63" s="46">
        <f t="shared" si="12"/>
        <v>4909692.43</v>
      </c>
      <c r="M63" s="46">
        <f t="shared" si="12"/>
        <v>0</v>
      </c>
      <c r="N63" s="46">
        <f t="shared" si="12"/>
        <v>0</v>
      </c>
      <c r="O63" s="46">
        <f t="shared" si="12"/>
        <v>0</v>
      </c>
      <c r="P63" s="46">
        <f t="shared" si="12"/>
        <v>0</v>
      </c>
      <c r="Q63" s="46">
        <f t="shared" si="12"/>
        <v>0</v>
      </c>
      <c r="R63" s="46">
        <f t="shared" si="12"/>
        <v>0</v>
      </c>
      <c r="S63" s="46">
        <f t="shared" si="12"/>
        <v>0</v>
      </c>
      <c r="T63" s="219"/>
      <c r="U63" s="219"/>
      <c r="V63" s="219"/>
      <c r="W63" s="219"/>
      <c r="X63" s="219"/>
      <c r="Y63" s="219"/>
      <c r="Z63" s="219"/>
      <c r="AA63" s="219"/>
    </row>
    <row r="64" spans="1:27" s="19" customFormat="1" ht="16.5">
      <c r="A64" s="195"/>
      <c r="B64" s="44"/>
      <c r="C64" s="49">
        <v>3020</v>
      </c>
      <c r="D64" s="32" t="s">
        <v>291</v>
      </c>
      <c r="E64" s="180">
        <f t="shared" si="11"/>
        <v>0</v>
      </c>
      <c r="F64" s="47">
        <v>500</v>
      </c>
      <c r="G64" s="211">
        <f aca="true" t="shared" si="13" ref="G64:G79">H64+P64</f>
        <v>0</v>
      </c>
      <c r="H64" s="211">
        <f aca="true" t="shared" si="14" ref="H64:H79">SUM(I64:O64)</f>
        <v>0</v>
      </c>
      <c r="I64" s="46"/>
      <c r="J64" s="46"/>
      <c r="K64" s="46"/>
      <c r="L64" s="47">
        <v>0</v>
      </c>
      <c r="M64" s="47"/>
      <c r="N64" s="47"/>
      <c r="O64" s="47"/>
      <c r="P64" s="46"/>
      <c r="Q64" s="46"/>
      <c r="R64" s="46"/>
      <c r="S64" s="46"/>
      <c r="T64" s="219"/>
      <c r="U64" s="219"/>
      <c r="V64" s="219"/>
      <c r="W64" s="219"/>
      <c r="X64" s="219"/>
      <c r="Y64" s="219"/>
      <c r="Z64" s="219"/>
      <c r="AA64" s="219"/>
    </row>
    <row r="65" spans="1:27" s="19" customFormat="1" ht="14.25" customHeight="1">
      <c r="A65" s="113"/>
      <c r="B65" s="49"/>
      <c r="C65" s="49">
        <v>3110</v>
      </c>
      <c r="D65" s="28" t="s">
        <v>360</v>
      </c>
      <c r="E65" s="180">
        <f t="shared" si="11"/>
        <v>99.68574546665394</v>
      </c>
      <c r="F65" s="47">
        <v>4925170</v>
      </c>
      <c r="G65" s="211">
        <v>4909692.43</v>
      </c>
      <c r="H65" s="47">
        <v>4909692.43</v>
      </c>
      <c r="I65" s="47"/>
      <c r="J65" s="47"/>
      <c r="K65" s="47"/>
      <c r="L65" s="47">
        <v>4909692.43</v>
      </c>
      <c r="M65" s="47"/>
      <c r="N65" s="47"/>
      <c r="O65" s="47"/>
      <c r="P65" s="47"/>
      <c r="Q65" s="47"/>
      <c r="R65" s="47"/>
      <c r="S65" s="47"/>
      <c r="T65" s="219"/>
      <c r="U65" s="219"/>
      <c r="V65" s="219"/>
      <c r="W65" s="219"/>
      <c r="X65" s="219"/>
      <c r="Y65" s="219"/>
      <c r="Z65" s="219"/>
      <c r="AA65" s="219"/>
    </row>
    <row r="66" spans="1:27" s="19" customFormat="1" ht="18" customHeight="1">
      <c r="A66" s="113"/>
      <c r="B66" s="49"/>
      <c r="C66" s="49">
        <v>4010</v>
      </c>
      <c r="D66" s="28" t="s">
        <v>284</v>
      </c>
      <c r="E66" s="180">
        <f t="shared" si="11"/>
        <v>83.33720516962843</v>
      </c>
      <c r="F66" s="47">
        <v>123800</v>
      </c>
      <c r="G66" s="211">
        <f t="shared" si="13"/>
        <v>103171.46</v>
      </c>
      <c r="H66" s="211">
        <f t="shared" si="14"/>
        <v>103171.46</v>
      </c>
      <c r="I66" s="226">
        <v>103171.46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219"/>
      <c r="U66" s="219"/>
      <c r="V66" s="219"/>
      <c r="W66" s="219"/>
      <c r="X66" s="219"/>
      <c r="Y66" s="219"/>
      <c r="Z66" s="219"/>
      <c r="AA66" s="219"/>
    </row>
    <row r="67" spans="1:27" s="19" customFormat="1" ht="18" customHeight="1">
      <c r="A67" s="113"/>
      <c r="B67" s="49"/>
      <c r="C67" s="49">
        <v>4040</v>
      </c>
      <c r="D67" s="28" t="s">
        <v>285</v>
      </c>
      <c r="E67" s="180">
        <f t="shared" si="11"/>
        <v>85.13073770491803</v>
      </c>
      <c r="F67" s="47">
        <v>12200</v>
      </c>
      <c r="G67" s="211">
        <f t="shared" si="13"/>
        <v>10385.95</v>
      </c>
      <c r="H67" s="211">
        <f t="shared" si="14"/>
        <v>10385.95</v>
      </c>
      <c r="I67" s="226">
        <v>10385.95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219"/>
      <c r="U67" s="219"/>
      <c r="V67" s="219"/>
      <c r="W67" s="219"/>
      <c r="X67" s="219"/>
      <c r="Y67" s="219"/>
      <c r="Z67" s="219"/>
      <c r="AA67" s="219"/>
    </row>
    <row r="68" spans="1:27" s="19" customFormat="1" ht="18" customHeight="1">
      <c r="A68" s="113"/>
      <c r="B68" s="49"/>
      <c r="C68" s="49">
        <v>4110</v>
      </c>
      <c r="D68" s="28" t="s">
        <v>286</v>
      </c>
      <c r="E68" s="180">
        <f t="shared" si="11"/>
        <v>99.78649828087806</v>
      </c>
      <c r="F68" s="47">
        <v>226860</v>
      </c>
      <c r="G68" s="211">
        <f t="shared" si="13"/>
        <v>226375.65</v>
      </c>
      <c r="H68" s="211">
        <f t="shared" si="14"/>
        <v>226375.65</v>
      </c>
      <c r="I68" s="226">
        <v>226375.65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219"/>
      <c r="U68" s="219"/>
      <c r="V68" s="219"/>
      <c r="W68" s="219"/>
      <c r="X68" s="219"/>
      <c r="Y68" s="219"/>
      <c r="Z68" s="219"/>
      <c r="AA68" s="219"/>
    </row>
    <row r="69" spans="1:27" s="19" customFormat="1" ht="18" customHeight="1">
      <c r="A69" s="113"/>
      <c r="B69" s="49"/>
      <c r="C69" s="49">
        <v>4120</v>
      </c>
      <c r="D69" s="28" t="s">
        <v>287</v>
      </c>
      <c r="E69" s="180">
        <f t="shared" si="11"/>
        <v>99.94237804878048</v>
      </c>
      <c r="F69" s="47">
        <v>3280</v>
      </c>
      <c r="G69" s="211">
        <f t="shared" si="13"/>
        <v>3278.11</v>
      </c>
      <c r="H69" s="211">
        <f t="shared" si="14"/>
        <v>3278.11</v>
      </c>
      <c r="I69" s="226">
        <v>3278.11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219"/>
      <c r="U69" s="219"/>
      <c r="V69" s="219"/>
      <c r="W69" s="219"/>
      <c r="X69" s="219"/>
      <c r="Y69" s="219"/>
      <c r="Z69" s="219"/>
      <c r="AA69" s="219"/>
    </row>
    <row r="70" spans="1:27" s="19" customFormat="1" ht="18" customHeight="1">
      <c r="A70" s="113"/>
      <c r="B70" s="49"/>
      <c r="C70" s="49">
        <v>4170</v>
      </c>
      <c r="D70" s="28" t="s">
        <v>263</v>
      </c>
      <c r="E70" s="180">
        <f t="shared" si="11"/>
        <v>42.625</v>
      </c>
      <c r="F70" s="47">
        <v>4000</v>
      </c>
      <c r="G70" s="211">
        <f t="shared" si="13"/>
        <v>1705</v>
      </c>
      <c r="H70" s="211">
        <f t="shared" si="14"/>
        <v>1705</v>
      </c>
      <c r="I70" s="226">
        <v>1705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219"/>
      <c r="U70" s="219"/>
      <c r="V70" s="219"/>
      <c r="W70" s="219"/>
      <c r="X70" s="219"/>
      <c r="Y70" s="219"/>
      <c r="Z70" s="219"/>
      <c r="AA70" s="219"/>
    </row>
    <row r="71" spans="1:27" s="19" customFormat="1" ht="18" customHeight="1">
      <c r="A71" s="113"/>
      <c r="B71" s="49"/>
      <c r="C71" s="49">
        <v>4210</v>
      </c>
      <c r="D71" s="28" t="s">
        <v>273</v>
      </c>
      <c r="E71" s="180">
        <f t="shared" si="11"/>
        <v>67.3937673130194</v>
      </c>
      <c r="F71" s="47">
        <v>7220</v>
      </c>
      <c r="G71" s="211">
        <f t="shared" si="13"/>
        <v>4865.83</v>
      </c>
      <c r="H71" s="211">
        <f t="shared" si="14"/>
        <v>4865.83</v>
      </c>
      <c r="I71" s="47"/>
      <c r="J71" s="226">
        <v>4865.83</v>
      </c>
      <c r="K71" s="47"/>
      <c r="L71" s="47"/>
      <c r="M71" s="47"/>
      <c r="N71" s="47"/>
      <c r="O71" s="47"/>
      <c r="P71" s="47"/>
      <c r="Q71" s="47"/>
      <c r="R71" s="47"/>
      <c r="S71" s="47"/>
      <c r="T71" s="219"/>
      <c r="U71" s="219"/>
      <c r="V71" s="219"/>
      <c r="W71" s="219"/>
      <c r="X71" s="219"/>
      <c r="Y71" s="219"/>
      <c r="Z71" s="219"/>
      <c r="AA71" s="219"/>
    </row>
    <row r="72" spans="1:27" s="19" customFormat="1" ht="18" customHeight="1">
      <c r="A72" s="113"/>
      <c r="B72" s="49"/>
      <c r="C72" s="49">
        <v>4280</v>
      </c>
      <c r="D72" s="28" t="s">
        <v>328</v>
      </c>
      <c r="E72" s="180">
        <f t="shared" si="11"/>
        <v>25</v>
      </c>
      <c r="F72" s="47">
        <v>200</v>
      </c>
      <c r="G72" s="211">
        <f t="shared" si="13"/>
        <v>50</v>
      </c>
      <c r="H72" s="211">
        <f t="shared" si="14"/>
        <v>50</v>
      </c>
      <c r="I72" s="47"/>
      <c r="J72" s="226">
        <v>50</v>
      </c>
      <c r="K72" s="47"/>
      <c r="L72" s="47"/>
      <c r="M72" s="47"/>
      <c r="N72" s="47"/>
      <c r="O72" s="47"/>
      <c r="P72" s="47"/>
      <c r="Q72" s="47"/>
      <c r="R72" s="47"/>
      <c r="S72" s="47"/>
      <c r="T72" s="219"/>
      <c r="U72" s="219"/>
      <c r="V72" s="219"/>
      <c r="W72" s="219"/>
      <c r="X72" s="219"/>
      <c r="Y72" s="219"/>
      <c r="Z72" s="219"/>
      <c r="AA72" s="219"/>
    </row>
    <row r="73" spans="1:27" s="19" customFormat="1" ht="18" customHeight="1">
      <c r="A73" s="113"/>
      <c r="B73" s="49"/>
      <c r="C73" s="49">
        <v>4300</v>
      </c>
      <c r="D73" s="28" t="s">
        <v>268</v>
      </c>
      <c r="E73" s="180">
        <f t="shared" si="11"/>
        <v>82.65250036448462</v>
      </c>
      <c r="F73" s="47">
        <v>13718</v>
      </c>
      <c r="G73" s="211">
        <f t="shared" si="13"/>
        <v>11338.27</v>
      </c>
      <c r="H73" s="211">
        <f t="shared" si="14"/>
        <v>11338.27</v>
      </c>
      <c r="I73" s="47"/>
      <c r="J73" s="226">
        <v>11338.27</v>
      </c>
      <c r="K73" s="47"/>
      <c r="L73" s="47"/>
      <c r="M73" s="47"/>
      <c r="N73" s="47"/>
      <c r="O73" s="47"/>
      <c r="P73" s="47"/>
      <c r="Q73" s="47"/>
      <c r="R73" s="47"/>
      <c r="S73" s="47"/>
      <c r="T73" s="219"/>
      <c r="U73" s="219"/>
      <c r="V73" s="219"/>
      <c r="W73" s="219"/>
      <c r="X73" s="219"/>
      <c r="Y73" s="219"/>
      <c r="Z73" s="219"/>
      <c r="AA73" s="219"/>
    </row>
    <row r="74" spans="1:27" s="19" customFormat="1" ht="33">
      <c r="A74" s="113"/>
      <c r="B74" s="49"/>
      <c r="C74" s="49">
        <v>4370</v>
      </c>
      <c r="D74" s="136" t="s">
        <v>299</v>
      </c>
      <c r="E74" s="180">
        <f t="shared" si="11"/>
        <v>69.2</v>
      </c>
      <c r="F74" s="47">
        <v>1100</v>
      </c>
      <c r="G74" s="211">
        <f t="shared" si="13"/>
        <v>761.2</v>
      </c>
      <c r="H74" s="211">
        <f t="shared" si="14"/>
        <v>761.2</v>
      </c>
      <c r="I74" s="47"/>
      <c r="J74" s="226">
        <v>761.2</v>
      </c>
      <c r="K74" s="47"/>
      <c r="L74" s="47"/>
      <c r="M74" s="47"/>
      <c r="N74" s="47"/>
      <c r="O74" s="47"/>
      <c r="P74" s="47"/>
      <c r="Q74" s="47"/>
      <c r="R74" s="47"/>
      <c r="S74" s="47"/>
      <c r="T74" s="219"/>
      <c r="U74" s="219"/>
      <c r="V74" s="219"/>
      <c r="W74" s="219"/>
      <c r="X74" s="219"/>
      <c r="Y74" s="219"/>
      <c r="Z74" s="219"/>
      <c r="AA74" s="219"/>
    </row>
    <row r="75" spans="1:27" s="19" customFormat="1" ht="18" customHeight="1">
      <c r="A75" s="113"/>
      <c r="B75" s="49"/>
      <c r="C75" s="49">
        <v>4410</v>
      </c>
      <c r="D75" s="28" t="s">
        <v>301</v>
      </c>
      <c r="E75" s="180">
        <f t="shared" si="11"/>
        <v>74.05625</v>
      </c>
      <c r="F75" s="47">
        <v>800</v>
      </c>
      <c r="G75" s="211">
        <f t="shared" si="13"/>
        <v>592.45</v>
      </c>
      <c r="H75" s="211">
        <f t="shared" si="14"/>
        <v>592.45</v>
      </c>
      <c r="I75" s="47"/>
      <c r="J75" s="226">
        <v>592.45</v>
      </c>
      <c r="K75" s="47"/>
      <c r="L75" s="47"/>
      <c r="M75" s="47"/>
      <c r="N75" s="47"/>
      <c r="O75" s="47"/>
      <c r="P75" s="47"/>
      <c r="Q75" s="47"/>
      <c r="R75" s="47"/>
      <c r="S75" s="47"/>
      <c r="T75" s="219"/>
      <c r="U75" s="219"/>
      <c r="V75" s="219"/>
      <c r="W75" s="219"/>
      <c r="X75" s="219"/>
      <c r="Y75" s="219"/>
      <c r="Z75" s="219"/>
      <c r="AA75" s="219"/>
    </row>
    <row r="76" spans="1:27" s="19" customFormat="1" ht="18" customHeight="1">
      <c r="A76" s="113"/>
      <c r="B76" s="49"/>
      <c r="C76" s="49">
        <v>4430</v>
      </c>
      <c r="D76" s="28" t="s">
        <v>278</v>
      </c>
      <c r="E76" s="180">
        <f t="shared" si="11"/>
        <v>0</v>
      </c>
      <c r="F76" s="47">
        <v>600</v>
      </c>
      <c r="G76" s="211">
        <f t="shared" si="13"/>
        <v>0</v>
      </c>
      <c r="H76" s="211">
        <f t="shared" si="14"/>
        <v>0</v>
      </c>
      <c r="I76" s="47"/>
      <c r="J76" s="226">
        <v>0</v>
      </c>
      <c r="K76" s="47"/>
      <c r="L76" s="47"/>
      <c r="M76" s="47"/>
      <c r="N76" s="47"/>
      <c r="O76" s="47"/>
      <c r="P76" s="47"/>
      <c r="Q76" s="47"/>
      <c r="R76" s="47"/>
      <c r="S76" s="47"/>
      <c r="T76" s="219"/>
      <c r="U76" s="219"/>
      <c r="V76" s="219"/>
      <c r="W76" s="219"/>
      <c r="X76" s="219"/>
      <c r="Y76" s="219"/>
      <c r="Z76" s="219"/>
      <c r="AA76" s="219"/>
    </row>
    <row r="77" spans="1:27" s="19" customFormat="1" ht="18" customHeight="1">
      <c r="A77" s="113"/>
      <c r="B77" s="49"/>
      <c r="C77" s="49">
        <v>4440</v>
      </c>
      <c r="D77" s="28" t="s">
        <v>288</v>
      </c>
      <c r="E77" s="180">
        <f t="shared" si="11"/>
        <v>100</v>
      </c>
      <c r="F77" s="47">
        <v>3600</v>
      </c>
      <c r="G77" s="211">
        <f t="shared" si="13"/>
        <v>3600</v>
      </c>
      <c r="H77" s="211">
        <f t="shared" si="14"/>
        <v>3600</v>
      </c>
      <c r="I77" s="47"/>
      <c r="J77" s="226">
        <v>3600</v>
      </c>
      <c r="K77" s="47"/>
      <c r="L77" s="47"/>
      <c r="M77" s="47"/>
      <c r="N77" s="47"/>
      <c r="O77" s="47"/>
      <c r="P77" s="47"/>
      <c r="Q77" s="47"/>
      <c r="R77" s="47"/>
      <c r="S77" s="47"/>
      <c r="T77" s="219"/>
      <c r="U77" s="219"/>
      <c r="V77" s="219"/>
      <c r="W77" s="219"/>
      <c r="X77" s="219"/>
      <c r="Y77" s="219"/>
      <c r="Z77" s="219"/>
      <c r="AA77" s="219"/>
    </row>
    <row r="78" spans="1:27" s="19" customFormat="1" ht="18" customHeight="1">
      <c r="A78" s="113"/>
      <c r="B78" s="49"/>
      <c r="C78" s="49">
        <v>4580</v>
      </c>
      <c r="D78" s="28" t="s">
        <v>50</v>
      </c>
      <c r="E78" s="180">
        <f t="shared" si="11"/>
        <v>94.15812191684284</v>
      </c>
      <c r="F78" s="47">
        <v>11352</v>
      </c>
      <c r="G78" s="211">
        <f t="shared" si="13"/>
        <v>10688.83</v>
      </c>
      <c r="H78" s="211">
        <f t="shared" si="14"/>
        <v>10688.83</v>
      </c>
      <c r="I78" s="47"/>
      <c r="J78" s="226">
        <v>10688.83</v>
      </c>
      <c r="K78" s="47"/>
      <c r="L78" s="47"/>
      <c r="M78" s="47"/>
      <c r="N78" s="47"/>
      <c r="O78" s="47"/>
      <c r="P78" s="47"/>
      <c r="Q78" s="47"/>
      <c r="R78" s="47"/>
      <c r="S78" s="47"/>
      <c r="T78" s="219"/>
      <c r="U78" s="219"/>
      <c r="V78" s="219"/>
      <c r="W78" s="219"/>
      <c r="X78" s="219"/>
      <c r="Y78" s="219"/>
      <c r="Z78" s="219"/>
      <c r="AA78" s="219"/>
    </row>
    <row r="79" spans="1:27" s="19" customFormat="1" ht="16.5">
      <c r="A79" s="113"/>
      <c r="B79" s="49"/>
      <c r="C79" s="49">
        <v>4700</v>
      </c>
      <c r="D79" s="28" t="s">
        <v>354</v>
      </c>
      <c r="E79" s="180">
        <f t="shared" si="11"/>
        <v>48.083333333333336</v>
      </c>
      <c r="F79" s="47">
        <v>3600</v>
      </c>
      <c r="G79" s="211">
        <f t="shared" si="13"/>
        <v>1731</v>
      </c>
      <c r="H79" s="211">
        <f t="shared" si="14"/>
        <v>1731</v>
      </c>
      <c r="I79" s="47"/>
      <c r="J79" s="226">
        <v>1731</v>
      </c>
      <c r="K79" s="47"/>
      <c r="L79" s="47"/>
      <c r="M79" s="47"/>
      <c r="N79" s="47"/>
      <c r="O79" s="47"/>
      <c r="P79" s="47"/>
      <c r="Q79" s="47"/>
      <c r="R79" s="47"/>
      <c r="S79" s="47"/>
      <c r="T79" s="219"/>
      <c r="U79" s="219"/>
      <c r="V79" s="219"/>
      <c r="W79" s="219"/>
      <c r="X79" s="219"/>
      <c r="Y79" s="219"/>
      <c r="Z79" s="219"/>
      <c r="AA79" s="219"/>
    </row>
    <row r="80" spans="1:27" s="19" customFormat="1" ht="93.75">
      <c r="A80" s="195"/>
      <c r="B80" s="44">
        <v>85213</v>
      </c>
      <c r="C80" s="44"/>
      <c r="D80" s="54" t="s">
        <v>170</v>
      </c>
      <c r="E80" s="179">
        <f t="shared" si="11"/>
        <v>98.21945337620579</v>
      </c>
      <c r="F80" s="46">
        <f aca="true" t="shared" si="15" ref="F80:S80">F81</f>
        <v>31100</v>
      </c>
      <c r="G80" s="46">
        <f t="shared" si="15"/>
        <v>30546.25</v>
      </c>
      <c r="H80" s="46">
        <f t="shared" si="15"/>
        <v>30546.25</v>
      </c>
      <c r="I80" s="46">
        <f t="shared" si="15"/>
        <v>30546.25</v>
      </c>
      <c r="J80" s="46"/>
      <c r="K80" s="46">
        <f t="shared" si="15"/>
        <v>0</v>
      </c>
      <c r="L80" s="46">
        <f t="shared" si="15"/>
        <v>0</v>
      </c>
      <c r="M80" s="46">
        <f t="shared" si="15"/>
        <v>0</v>
      </c>
      <c r="N80" s="46">
        <f t="shared" si="15"/>
        <v>0</v>
      </c>
      <c r="O80" s="46">
        <f t="shared" si="15"/>
        <v>0</v>
      </c>
      <c r="P80" s="46">
        <f t="shared" si="15"/>
        <v>0</v>
      </c>
      <c r="Q80" s="46">
        <f t="shared" si="15"/>
        <v>0</v>
      </c>
      <c r="R80" s="46">
        <f t="shared" si="15"/>
        <v>0</v>
      </c>
      <c r="S80" s="46">
        <f t="shared" si="15"/>
        <v>0</v>
      </c>
      <c r="T80" s="219"/>
      <c r="U80" s="219"/>
      <c r="V80" s="219"/>
      <c r="W80" s="219"/>
      <c r="X80" s="219"/>
      <c r="Y80" s="219"/>
      <c r="Z80" s="219"/>
      <c r="AA80" s="219"/>
    </row>
    <row r="81" spans="1:27" s="19" customFormat="1" ht="18" customHeight="1">
      <c r="A81" s="113"/>
      <c r="B81" s="49"/>
      <c r="C81" s="49">
        <v>4130</v>
      </c>
      <c r="D81" s="28" t="s">
        <v>358</v>
      </c>
      <c r="E81" s="180">
        <f aca="true" t="shared" si="16" ref="E81:E103">G81/F81*100</f>
        <v>98.21945337620579</v>
      </c>
      <c r="F81" s="47">
        <v>31100</v>
      </c>
      <c r="G81" s="211">
        <f>H81+P81</f>
        <v>30546.25</v>
      </c>
      <c r="H81" s="211">
        <f>SUM(I81:O81)</f>
        <v>30546.25</v>
      </c>
      <c r="I81" s="47">
        <v>30546.25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219"/>
      <c r="U81" s="219"/>
      <c r="V81" s="219"/>
      <c r="W81" s="219"/>
      <c r="X81" s="219"/>
      <c r="Y81" s="219"/>
      <c r="Z81" s="219"/>
      <c r="AA81" s="219"/>
    </row>
    <row r="82" spans="1:27" s="19" customFormat="1" ht="18" customHeight="1">
      <c r="A82" s="113"/>
      <c r="B82" s="119">
        <v>85215</v>
      </c>
      <c r="C82" s="49"/>
      <c r="D82" s="71" t="s">
        <v>362</v>
      </c>
      <c r="E82" s="180">
        <f t="shared" si="16"/>
        <v>14.925838181361032</v>
      </c>
      <c r="F82" s="72">
        <f>SUM(F83:F84)</f>
        <v>18454.24</v>
      </c>
      <c r="G82" s="736">
        <f>SUM(G83:G84)</f>
        <v>2754.4500000000003</v>
      </c>
      <c r="H82" s="736">
        <f>SUM(H83:H84)</f>
        <v>2754.4500000000003</v>
      </c>
      <c r="I82" s="47"/>
      <c r="J82" s="72">
        <v>54.01</v>
      </c>
      <c r="K82" s="47"/>
      <c r="L82" s="72">
        <f>SUM(L83)</f>
        <v>2700.44</v>
      </c>
      <c r="M82" s="47"/>
      <c r="N82" s="47"/>
      <c r="O82" s="47"/>
      <c r="P82" s="47"/>
      <c r="Q82" s="47"/>
      <c r="R82" s="47"/>
      <c r="S82" s="47"/>
      <c r="T82" s="219"/>
      <c r="U82" s="219"/>
      <c r="V82" s="219"/>
      <c r="W82" s="219"/>
      <c r="X82" s="219"/>
      <c r="Y82" s="219"/>
      <c r="Z82" s="219"/>
      <c r="AA82" s="219"/>
    </row>
    <row r="83" spans="1:27" s="19" customFormat="1" ht="18" customHeight="1">
      <c r="A83" s="113"/>
      <c r="B83" s="119"/>
      <c r="C83" s="49">
        <v>3110</v>
      </c>
      <c r="D83" s="737" t="s">
        <v>356</v>
      </c>
      <c r="E83" s="180">
        <f t="shared" si="16"/>
        <v>14.753890568008723</v>
      </c>
      <c r="F83" s="47">
        <v>18303.24</v>
      </c>
      <c r="G83" s="211">
        <v>2700.44</v>
      </c>
      <c r="H83" s="211">
        <v>2700.44</v>
      </c>
      <c r="I83" s="47"/>
      <c r="J83" s="47"/>
      <c r="K83" s="47"/>
      <c r="L83" s="47">
        <v>2700.44</v>
      </c>
      <c r="M83" s="47"/>
      <c r="N83" s="47"/>
      <c r="O83" s="47"/>
      <c r="P83" s="47"/>
      <c r="Q83" s="47"/>
      <c r="R83" s="47"/>
      <c r="S83" s="47"/>
      <c r="T83" s="219"/>
      <c r="U83" s="219"/>
      <c r="V83" s="219"/>
      <c r="W83" s="219"/>
      <c r="X83" s="219"/>
      <c r="Y83" s="219"/>
      <c r="Z83" s="219"/>
      <c r="AA83" s="219"/>
    </row>
    <row r="84" spans="1:27" s="19" customFormat="1" ht="18" customHeight="1">
      <c r="A84" s="113"/>
      <c r="B84" s="119"/>
      <c r="C84" s="49">
        <v>4210</v>
      </c>
      <c r="D84" s="737" t="s">
        <v>349</v>
      </c>
      <c r="E84" s="180">
        <f t="shared" si="16"/>
        <v>35.7682119205298</v>
      </c>
      <c r="F84" s="47">
        <v>151</v>
      </c>
      <c r="G84" s="211">
        <v>54.01</v>
      </c>
      <c r="H84" s="211">
        <v>54.01</v>
      </c>
      <c r="I84" s="47"/>
      <c r="J84" s="47">
        <v>54.01</v>
      </c>
      <c r="K84" s="47"/>
      <c r="L84" s="47"/>
      <c r="M84" s="47"/>
      <c r="N84" s="47"/>
      <c r="O84" s="47"/>
      <c r="P84" s="47"/>
      <c r="Q84" s="47"/>
      <c r="R84" s="47"/>
      <c r="S84" s="47"/>
      <c r="T84" s="219"/>
      <c r="U84" s="219"/>
      <c r="V84" s="219"/>
      <c r="W84" s="219"/>
      <c r="X84" s="219"/>
      <c r="Y84" s="219"/>
      <c r="Z84" s="219"/>
      <c r="AA84" s="219"/>
    </row>
    <row r="85" spans="1:27" s="19" customFormat="1" ht="18" customHeight="1">
      <c r="A85" s="227"/>
      <c r="B85" s="227">
        <v>85228</v>
      </c>
      <c r="C85" s="227"/>
      <c r="D85" s="228" t="s">
        <v>175</v>
      </c>
      <c r="E85" s="179">
        <f t="shared" si="16"/>
        <v>99.99882424242425</v>
      </c>
      <c r="F85" s="193">
        <f>SUM(F86:F96)</f>
        <v>82500</v>
      </c>
      <c r="G85" s="193">
        <f>SUM(G86:G96)</f>
        <v>82499.03</v>
      </c>
      <c r="H85" s="193">
        <f>SUM(H86:H96)</f>
        <v>82499.03</v>
      </c>
      <c r="I85" s="193">
        <f>SUM(I86:I95)</f>
        <v>79353.03</v>
      </c>
      <c r="J85" s="193">
        <f>SUM(J91:J96)</f>
        <v>2619</v>
      </c>
      <c r="K85" s="193">
        <f aca="true" t="shared" si="17" ref="K85:S85">SUM(K86:K95)</f>
        <v>0</v>
      </c>
      <c r="L85" s="193">
        <f t="shared" si="17"/>
        <v>527</v>
      </c>
      <c r="M85" s="193">
        <f t="shared" si="17"/>
        <v>0</v>
      </c>
      <c r="N85" s="193">
        <f t="shared" si="17"/>
        <v>0</v>
      </c>
      <c r="O85" s="193">
        <f t="shared" si="17"/>
        <v>0</v>
      </c>
      <c r="P85" s="193">
        <f t="shared" si="17"/>
        <v>0</v>
      </c>
      <c r="Q85" s="193">
        <f t="shared" si="17"/>
        <v>0</v>
      </c>
      <c r="R85" s="193">
        <f t="shared" si="17"/>
        <v>0</v>
      </c>
      <c r="S85" s="193">
        <f t="shared" si="17"/>
        <v>0</v>
      </c>
      <c r="T85" s="219"/>
      <c r="U85" s="219"/>
      <c r="V85" s="219"/>
      <c r="W85" s="219"/>
      <c r="X85" s="219"/>
      <c r="Y85" s="219"/>
      <c r="Z85" s="219"/>
      <c r="AA85" s="219"/>
    </row>
    <row r="86" spans="1:27" s="19" customFormat="1" ht="18" customHeight="1">
      <c r="A86" s="227"/>
      <c r="B86" s="208"/>
      <c r="C86" s="208">
        <v>3020</v>
      </c>
      <c r="D86" s="32" t="s">
        <v>291</v>
      </c>
      <c r="E86" s="180">
        <f t="shared" si="16"/>
        <v>100</v>
      </c>
      <c r="F86" s="194">
        <v>527</v>
      </c>
      <c r="G86" s="211">
        <v>527</v>
      </c>
      <c r="H86" s="211">
        <v>527</v>
      </c>
      <c r="I86" s="194"/>
      <c r="J86" s="194"/>
      <c r="K86" s="194"/>
      <c r="L86" s="194">
        <v>527</v>
      </c>
      <c r="M86" s="194"/>
      <c r="N86" s="194"/>
      <c r="O86" s="194"/>
      <c r="P86" s="193"/>
      <c r="Q86" s="193"/>
      <c r="R86" s="193"/>
      <c r="S86" s="193"/>
      <c r="T86" s="219"/>
      <c r="U86" s="219"/>
      <c r="V86" s="219"/>
      <c r="W86" s="219"/>
      <c r="X86" s="219"/>
      <c r="Y86" s="219"/>
      <c r="Z86" s="219"/>
      <c r="AA86" s="219"/>
    </row>
    <row r="87" spans="1:27" s="19" customFormat="1" ht="18" customHeight="1">
      <c r="A87" s="208"/>
      <c r="B87" s="208"/>
      <c r="C87" s="208">
        <v>4010</v>
      </c>
      <c r="D87" s="196" t="s">
        <v>325</v>
      </c>
      <c r="E87" s="180">
        <f t="shared" si="16"/>
        <v>100</v>
      </c>
      <c r="F87" s="47">
        <v>65340</v>
      </c>
      <c r="G87" s="211">
        <f aca="true" t="shared" si="18" ref="G87:G95">H87+P87</f>
        <v>65340</v>
      </c>
      <c r="H87" s="211">
        <f aca="true" t="shared" si="19" ref="H87:H95">SUM(I87:O87)</f>
        <v>65340</v>
      </c>
      <c r="I87" s="226">
        <v>65340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219"/>
      <c r="U87" s="219"/>
      <c r="V87" s="219"/>
      <c r="W87" s="219"/>
      <c r="X87" s="219"/>
      <c r="Y87" s="219"/>
      <c r="Z87" s="219"/>
      <c r="AA87" s="219"/>
    </row>
    <row r="88" spans="1:27" s="19" customFormat="1" ht="18" customHeight="1">
      <c r="A88" s="208"/>
      <c r="B88" s="208"/>
      <c r="C88" s="208">
        <v>4040</v>
      </c>
      <c r="D88" s="196" t="s">
        <v>285</v>
      </c>
      <c r="E88" s="180">
        <f t="shared" si="16"/>
        <v>99.98022022838498</v>
      </c>
      <c r="F88" s="47">
        <v>4904</v>
      </c>
      <c r="G88" s="211">
        <f t="shared" si="18"/>
        <v>4903.03</v>
      </c>
      <c r="H88" s="211">
        <f t="shared" si="19"/>
        <v>4903.03</v>
      </c>
      <c r="I88" s="194">
        <v>4903.03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219"/>
      <c r="U88" s="219"/>
      <c r="V88" s="219"/>
      <c r="W88" s="219"/>
      <c r="X88" s="219"/>
      <c r="Y88" s="219"/>
      <c r="Z88" s="219"/>
      <c r="AA88" s="219"/>
    </row>
    <row r="89" spans="1:27" s="19" customFormat="1" ht="18" customHeight="1">
      <c r="A89" s="208"/>
      <c r="B89" s="208"/>
      <c r="C89" s="208">
        <v>4110</v>
      </c>
      <c r="D89" s="196" t="s">
        <v>286</v>
      </c>
      <c r="E89" s="180">
        <f t="shared" si="16"/>
        <v>100</v>
      </c>
      <c r="F89" s="47">
        <v>8020</v>
      </c>
      <c r="G89" s="211">
        <f t="shared" si="18"/>
        <v>8020</v>
      </c>
      <c r="H89" s="211">
        <f t="shared" si="19"/>
        <v>8020</v>
      </c>
      <c r="I89" s="181">
        <v>8020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219"/>
      <c r="U89" s="219"/>
      <c r="V89" s="219"/>
      <c r="W89" s="219"/>
      <c r="X89" s="219"/>
      <c r="Y89" s="219"/>
      <c r="Z89" s="219"/>
      <c r="AA89" s="219"/>
    </row>
    <row r="90" spans="1:27" s="19" customFormat="1" ht="18" customHeight="1">
      <c r="A90" s="208"/>
      <c r="B90" s="208"/>
      <c r="C90" s="208">
        <v>4120</v>
      </c>
      <c r="D90" s="196" t="s">
        <v>287</v>
      </c>
      <c r="E90" s="180">
        <f t="shared" si="16"/>
        <v>100</v>
      </c>
      <c r="F90" s="47">
        <v>1090</v>
      </c>
      <c r="G90" s="211">
        <f t="shared" si="18"/>
        <v>1090</v>
      </c>
      <c r="H90" s="211">
        <f t="shared" si="19"/>
        <v>1090</v>
      </c>
      <c r="I90" s="181">
        <v>1090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219"/>
      <c r="U90" s="219"/>
      <c r="V90" s="219"/>
      <c r="W90" s="219"/>
      <c r="X90" s="219"/>
      <c r="Y90" s="219"/>
      <c r="Z90" s="219"/>
      <c r="AA90" s="219"/>
    </row>
    <row r="91" spans="1:27" s="19" customFormat="1" ht="18" customHeight="1">
      <c r="A91" s="208"/>
      <c r="B91" s="208"/>
      <c r="C91" s="208">
        <v>4210</v>
      </c>
      <c r="D91" s="196" t="s">
        <v>273</v>
      </c>
      <c r="E91" s="180">
        <f t="shared" si="16"/>
        <v>100</v>
      </c>
      <c r="F91" s="47">
        <v>219</v>
      </c>
      <c r="G91" s="211">
        <f t="shared" si="18"/>
        <v>219</v>
      </c>
      <c r="H91" s="211">
        <f t="shared" si="19"/>
        <v>219</v>
      </c>
      <c r="I91" s="47"/>
      <c r="J91" s="47">
        <v>219</v>
      </c>
      <c r="K91" s="47"/>
      <c r="L91" s="47"/>
      <c r="M91" s="47"/>
      <c r="N91" s="47"/>
      <c r="O91" s="47"/>
      <c r="P91" s="47"/>
      <c r="Q91" s="47"/>
      <c r="R91" s="47"/>
      <c r="S91" s="47"/>
      <c r="T91" s="219"/>
      <c r="U91" s="219"/>
      <c r="V91" s="219"/>
      <c r="W91" s="219"/>
      <c r="X91" s="219"/>
      <c r="Y91" s="219"/>
      <c r="Z91" s="219"/>
      <c r="AA91" s="219"/>
    </row>
    <row r="92" spans="1:27" s="19" customFormat="1" ht="18" customHeight="1">
      <c r="A92" s="208"/>
      <c r="B92" s="208"/>
      <c r="C92" s="208">
        <v>4280</v>
      </c>
      <c r="D92" s="196" t="s">
        <v>355</v>
      </c>
      <c r="E92" s="180">
        <f t="shared" si="16"/>
        <v>100</v>
      </c>
      <c r="F92" s="47">
        <v>177</v>
      </c>
      <c r="G92" s="211">
        <f t="shared" si="18"/>
        <v>177</v>
      </c>
      <c r="H92" s="211">
        <f t="shared" si="19"/>
        <v>177</v>
      </c>
      <c r="I92" s="47"/>
      <c r="J92" s="47">
        <v>177</v>
      </c>
      <c r="K92" s="47"/>
      <c r="L92" s="47"/>
      <c r="M92" s="47"/>
      <c r="N92" s="47"/>
      <c r="O92" s="47"/>
      <c r="P92" s="47"/>
      <c r="Q92" s="47"/>
      <c r="R92" s="47"/>
      <c r="S92" s="47"/>
      <c r="T92" s="219"/>
      <c r="U92" s="219"/>
      <c r="V92" s="219"/>
      <c r="W92" s="219"/>
      <c r="X92" s="219"/>
      <c r="Y92" s="219"/>
      <c r="Z92" s="219"/>
      <c r="AA92" s="219"/>
    </row>
    <row r="93" spans="1:27" s="19" customFormat="1" ht="18" customHeight="1">
      <c r="A93" s="208"/>
      <c r="B93" s="208"/>
      <c r="C93" s="208">
        <v>4300</v>
      </c>
      <c r="D93" s="196" t="s">
        <v>264</v>
      </c>
      <c r="E93" s="180">
        <v>0</v>
      </c>
      <c r="F93" s="47">
        <v>0</v>
      </c>
      <c r="G93" s="211">
        <v>0</v>
      </c>
      <c r="H93" s="211">
        <v>0</v>
      </c>
      <c r="I93" s="47"/>
      <c r="J93" s="47">
        <v>0</v>
      </c>
      <c r="K93" s="47"/>
      <c r="L93" s="47"/>
      <c r="M93" s="47"/>
      <c r="N93" s="47"/>
      <c r="O93" s="47"/>
      <c r="P93" s="47"/>
      <c r="Q93" s="47"/>
      <c r="R93" s="47"/>
      <c r="S93" s="47"/>
      <c r="T93" s="219"/>
      <c r="U93" s="219"/>
      <c r="V93" s="219"/>
      <c r="W93" s="219"/>
      <c r="X93" s="219"/>
      <c r="Y93" s="219"/>
      <c r="Z93" s="219"/>
      <c r="AA93" s="219"/>
    </row>
    <row r="94" spans="1:27" s="19" customFormat="1" ht="18" customHeight="1">
      <c r="A94" s="208"/>
      <c r="B94" s="208"/>
      <c r="C94" s="208">
        <v>4410</v>
      </c>
      <c r="D94" s="196" t="s">
        <v>342</v>
      </c>
      <c r="E94" s="180">
        <v>0</v>
      </c>
      <c r="F94" s="47">
        <v>0</v>
      </c>
      <c r="G94" s="211">
        <v>0</v>
      </c>
      <c r="H94" s="211">
        <v>0</v>
      </c>
      <c r="I94" s="47"/>
      <c r="J94" s="47">
        <v>0</v>
      </c>
      <c r="K94" s="47"/>
      <c r="L94" s="47"/>
      <c r="M94" s="47"/>
      <c r="N94" s="47"/>
      <c r="O94" s="47"/>
      <c r="P94" s="47"/>
      <c r="Q94" s="47"/>
      <c r="R94" s="47"/>
      <c r="S94" s="47"/>
      <c r="T94" s="219"/>
      <c r="U94" s="219"/>
      <c r="V94" s="219"/>
      <c r="W94" s="219"/>
      <c r="X94" s="219"/>
      <c r="Y94" s="219"/>
      <c r="Z94" s="219"/>
      <c r="AA94" s="219"/>
    </row>
    <row r="95" spans="1:27" s="19" customFormat="1" ht="18" customHeight="1">
      <c r="A95" s="208"/>
      <c r="B95" s="208"/>
      <c r="C95" s="208">
        <v>4440</v>
      </c>
      <c r="D95" s="196" t="s">
        <v>288</v>
      </c>
      <c r="E95" s="180">
        <f t="shared" si="16"/>
        <v>100</v>
      </c>
      <c r="F95" s="47">
        <v>2187</v>
      </c>
      <c r="G95" s="211">
        <f t="shared" si="18"/>
        <v>2187</v>
      </c>
      <c r="H95" s="211">
        <f t="shared" si="19"/>
        <v>2187</v>
      </c>
      <c r="I95" s="47"/>
      <c r="J95" s="47">
        <v>2187</v>
      </c>
      <c r="K95" s="47"/>
      <c r="L95" s="47"/>
      <c r="M95" s="47"/>
      <c r="N95" s="47"/>
      <c r="O95" s="47"/>
      <c r="P95" s="47"/>
      <c r="Q95" s="47"/>
      <c r="R95" s="47"/>
      <c r="S95" s="47"/>
      <c r="T95" s="219"/>
      <c r="U95" s="219"/>
      <c r="V95" s="219"/>
      <c r="W95" s="219"/>
      <c r="X95" s="219"/>
      <c r="Y95" s="219"/>
      <c r="Z95" s="219"/>
      <c r="AA95" s="219"/>
    </row>
    <row r="96" spans="1:27" s="19" customFormat="1" ht="18" customHeight="1">
      <c r="A96" s="208"/>
      <c r="B96" s="208"/>
      <c r="C96" s="208">
        <v>4700</v>
      </c>
      <c r="D96" s="28" t="s">
        <v>354</v>
      </c>
      <c r="E96" s="180">
        <f t="shared" si="16"/>
        <v>100</v>
      </c>
      <c r="F96" s="47">
        <v>36</v>
      </c>
      <c r="G96" s="211">
        <v>36</v>
      </c>
      <c r="H96" s="211">
        <v>36</v>
      </c>
      <c r="I96" s="47"/>
      <c r="J96" s="47">
        <v>36</v>
      </c>
      <c r="K96" s="47"/>
      <c r="L96" s="47"/>
      <c r="M96" s="47"/>
      <c r="N96" s="47"/>
      <c r="O96" s="47"/>
      <c r="P96" s="47"/>
      <c r="Q96" s="47"/>
      <c r="R96" s="47"/>
      <c r="S96" s="47"/>
      <c r="T96" s="219"/>
      <c r="U96" s="219"/>
      <c r="V96" s="219"/>
      <c r="W96" s="219"/>
      <c r="X96" s="219"/>
      <c r="Y96" s="219"/>
      <c r="Z96" s="219"/>
      <c r="AA96" s="219"/>
    </row>
    <row r="97" spans="1:27" s="19" customFormat="1" ht="18" customHeight="1">
      <c r="A97" s="208"/>
      <c r="B97" s="227">
        <v>85295</v>
      </c>
      <c r="C97" s="208"/>
      <c r="D97" s="54" t="s">
        <v>16</v>
      </c>
      <c r="E97" s="179">
        <f t="shared" si="16"/>
        <v>97.89441182617948</v>
      </c>
      <c r="F97" s="46">
        <f>SUM(F98:F102)</f>
        <v>157887</v>
      </c>
      <c r="G97" s="46">
        <v>154562.55</v>
      </c>
      <c r="H97" s="46">
        <f>SUM(H98:H102)</f>
        <v>154562.55</v>
      </c>
      <c r="I97" s="46">
        <f>SUM(I98:I102)</f>
        <v>2000</v>
      </c>
      <c r="J97" s="46">
        <f>SUM(J100:J102)</f>
        <v>2962.5499999999997</v>
      </c>
      <c r="K97" s="46">
        <f aca="true" t="shared" si="20" ref="K97:S97">SUM(K98:K102)</f>
        <v>0</v>
      </c>
      <c r="L97" s="46">
        <f t="shared" si="20"/>
        <v>149600</v>
      </c>
      <c r="M97" s="46">
        <f t="shared" si="20"/>
        <v>0</v>
      </c>
      <c r="N97" s="46">
        <f t="shared" si="20"/>
        <v>0</v>
      </c>
      <c r="O97" s="46">
        <f t="shared" si="20"/>
        <v>0</v>
      </c>
      <c r="P97" s="46">
        <f t="shared" si="20"/>
        <v>0</v>
      </c>
      <c r="Q97" s="46">
        <f t="shared" si="20"/>
        <v>0</v>
      </c>
      <c r="R97" s="46">
        <f t="shared" si="20"/>
        <v>0</v>
      </c>
      <c r="S97" s="46">
        <f t="shared" si="20"/>
        <v>0</v>
      </c>
      <c r="T97" s="219"/>
      <c r="U97" s="219"/>
      <c r="V97" s="219"/>
      <c r="W97" s="219"/>
      <c r="X97" s="219"/>
      <c r="Y97" s="219"/>
      <c r="Z97" s="219"/>
      <c r="AA97" s="219"/>
    </row>
    <row r="98" spans="1:27" s="19" customFormat="1" ht="18" customHeight="1">
      <c r="A98" s="208"/>
      <c r="B98" s="227"/>
      <c r="C98" s="208">
        <v>3110</v>
      </c>
      <c r="D98" s="28" t="s">
        <v>360</v>
      </c>
      <c r="E98" s="180">
        <f t="shared" si="16"/>
        <v>99.49388471744668</v>
      </c>
      <c r="F98" s="47">
        <v>150361</v>
      </c>
      <c r="G98" s="211">
        <v>149600</v>
      </c>
      <c r="H98" s="211">
        <v>149600</v>
      </c>
      <c r="I98" s="47"/>
      <c r="J98" s="47"/>
      <c r="K98" s="47"/>
      <c r="L98" s="47">
        <v>149600</v>
      </c>
      <c r="M98" s="47"/>
      <c r="N98" s="47"/>
      <c r="O98" s="47"/>
      <c r="P98" s="47"/>
      <c r="Q98" s="47"/>
      <c r="R98" s="47"/>
      <c r="S98" s="47"/>
      <c r="T98" s="219"/>
      <c r="U98" s="219"/>
      <c r="V98" s="219"/>
      <c r="W98" s="219"/>
      <c r="X98" s="219"/>
      <c r="Y98" s="219"/>
      <c r="Z98" s="219"/>
      <c r="AA98" s="219"/>
    </row>
    <row r="99" spans="1:27" s="19" customFormat="1" ht="18" customHeight="1">
      <c r="A99" s="208"/>
      <c r="B99" s="227"/>
      <c r="C99" s="208">
        <v>4170</v>
      </c>
      <c r="D99" s="28" t="s">
        <v>263</v>
      </c>
      <c r="E99" s="180">
        <f t="shared" si="16"/>
        <v>100</v>
      </c>
      <c r="F99" s="47">
        <v>2000</v>
      </c>
      <c r="G99" s="211">
        <v>2000</v>
      </c>
      <c r="H99" s="211">
        <v>2000</v>
      </c>
      <c r="I99" s="47">
        <v>2000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219"/>
      <c r="U99" s="219"/>
      <c r="V99" s="219"/>
      <c r="W99" s="219"/>
      <c r="X99" s="219"/>
      <c r="Y99" s="219"/>
      <c r="Z99" s="219"/>
      <c r="AA99" s="219"/>
    </row>
    <row r="100" spans="1:27" s="19" customFormat="1" ht="18" customHeight="1">
      <c r="A100" s="208"/>
      <c r="B100" s="227"/>
      <c r="C100" s="208">
        <v>4210</v>
      </c>
      <c r="D100" s="28" t="s">
        <v>270</v>
      </c>
      <c r="E100" s="180">
        <f t="shared" si="16"/>
        <v>51.6784188034188</v>
      </c>
      <c r="F100" s="47">
        <v>2808</v>
      </c>
      <c r="G100" s="211">
        <v>1451.13</v>
      </c>
      <c r="H100" s="211">
        <v>1451.13</v>
      </c>
      <c r="I100" s="47"/>
      <c r="J100" s="47">
        <v>1451.13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219"/>
      <c r="U100" s="219"/>
      <c r="V100" s="219"/>
      <c r="W100" s="219"/>
      <c r="X100" s="219"/>
      <c r="Y100" s="219"/>
      <c r="Z100" s="219"/>
      <c r="AA100" s="219"/>
    </row>
    <row r="101" spans="1:27" s="19" customFormat="1" ht="18" customHeight="1">
      <c r="A101" s="208"/>
      <c r="B101" s="227"/>
      <c r="C101" s="208">
        <v>4300</v>
      </c>
      <c r="D101" s="28" t="s">
        <v>268</v>
      </c>
      <c r="E101" s="180">
        <f t="shared" si="16"/>
        <v>51.478470824949696</v>
      </c>
      <c r="F101" s="47">
        <v>2485</v>
      </c>
      <c r="G101" s="211">
        <v>1279.24</v>
      </c>
      <c r="H101" s="211">
        <v>1279.24</v>
      </c>
      <c r="I101" s="47"/>
      <c r="J101" s="47">
        <v>1279.24</v>
      </c>
      <c r="K101" s="47"/>
      <c r="L101" s="47"/>
      <c r="M101" s="47"/>
      <c r="N101" s="47"/>
      <c r="O101" s="47"/>
      <c r="P101" s="47"/>
      <c r="Q101" s="47"/>
      <c r="R101" s="47"/>
      <c r="S101" s="47"/>
      <c r="T101" s="219"/>
      <c r="U101" s="219"/>
      <c r="V101" s="219"/>
      <c r="W101" s="219"/>
      <c r="X101" s="219"/>
      <c r="Y101" s="219"/>
      <c r="Z101" s="219"/>
      <c r="AA101" s="219"/>
    </row>
    <row r="102" spans="1:27" s="19" customFormat="1" ht="42" customHeight="1" thickBot="1">
      <c r="A102" s="1071"/>
      <c r="B102" s="1072"/>
      <c r="C102" s="1071">
        <v>4370</v>
      </c>
      <c r="D102" s="1046" t="s">
        <v>299</v>
      </c>
      <c r="E102" s="1073">
        <f t="shared" si="16"/>
        <v>99.6480686695279</v>
      </c>
      <c r="F102" s="1049">
        <v>233</v>
      </c>
      <c r="G102" s="1074">
        <v>232.18</v>
      </c>
      <c r="H102" s="1074">
        <v>232.18</v>
      </c>
      <c r="I102" s="1049"/>
      <c r="J102" s="1049">
        <v>232.18</v>
      </c>
      <c r="K102" s="1049"/>
      <c r="L102" s="1049"/>
      <c r="M102" s="1049"/>
      <c r="N102" s="1049"/>
      <c r="O102" s="1049"/>
      <c r="P102" s="1049"/>
      <c r="Q102" s="1049"/>
      <c r="R102" s="1049"/>
      <c r="S102" s="1049"/>
      <c r="T102" s="219"/>
      <c r="U102" s="219"/>
      <c r="V102" s="219"/>
      <c r="W102" s="219"/>
      <c r="X102" s="219"/>
      <c r="Y102" s="219"/>
      <c r="Z102" s="219"/>
      <c r="AA102" s="219"/>
    </row>
    <row r="103" spans="1:27" s="19" customFormat="1" ht="24.75" customHeight="1" thickBot="1">
      <c r="A103" s="1204" t="s">
        <v>212</v>
      </c>
      <c r="B103" s="1205"/>
      <c r="C103" s="1205"/>
      <c r="D103" s="1205"/>
      <c r="E103" s="1075">
        <f t="shared" si="16"/>
        <v>98.95446680902738</v>
      </c>
      <c r="F103" s="1076">
        <f>SUM(F9+F17+F23+F39+F43+F14)</f>
        <v>7003444.8100000005</v>
      </c>
      <c r="G103" s="1076">
        <f>SUM(G9+G17+G23+G43+G39+G14)</f>
        <v>6930221.470000001</v>
      </c>
      <c r="H103" s="1076">
        <f>SUM(H9+H17+H23+H43+H39+H14)</f>
        <v>6930221.470000001</v>
      </c>
      <c r="I103" s="1076">
        <f>SUM(I9+I17+I23+I43+I39)</f>
        <v>966261.5900000001</v>
      </c>
      <c r="J103" s="1076">
        <f>SUM(J9+J17+J23+J43+J39+J14)</f>
        <v>806585.01</v>
      </c>
      <c r="K103" s="1076">
        <f>SUM(K9+K17+K23+K43+K39)</f>
        <v>0</v>
      </c>
      <c r="L103" s="1076">
        <f>SUM(L9+L17+L23+L43+L39)</f>
        <v>5157374.87</v>
      </c>
      <c r="M103" s="1076">
        <f>SUM(M9+M17+M23+M43+M39)</f>
        <v>0</v>
      </c>
      <c r="N103" s="1076">
        <v>0</v>
      </c>
      <c r="O103" s="1076">
        <v>0</v>
      </c>
      <c r="P103" s="1076">
        <v>0</v>
      </c>
      <c r="Q103" s="1076">
        <v>0</v>
      </c>
      <c r="R103" s="1076">
        <v>0</v>
      </c>
      <c r="S103" s="1077">
        <v>0</v>
      </c>
      <c r="T103" s="219"/>
      <c r="U103" s="219"/>
      <c r="V103" s="219"/>
      <c r="W103" s="219"/>
      <c r="X103" s="219"/>
      <c r="Y103" s="219"/>
      <c r="Z103" s="219"/>
      <c r="AA103" s="219"/>
    </row>
    <row r="104" spans="4:27" s="19" customFormat="1" ht="16.5">
      <c r="D104" s="229"/>
      <c r="E104" s="230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</row>
    <row r="105" spans="4:27" s="19" customFormat="1" ht="16.5">
      <c r="D105" s="229"/>
      <c r="E105" s="230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</row>
    <row r="106" spans="6:27" ht="15.75"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</row>
    <row r="107" spans="6:27" ht="15.75"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</row>
    <row r="108" spans="6:27" ht="15.75"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</row>
    <row r="109" spans="6:27" ht="15.75"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</row>
    <row r="110" spans="6:27" ht="15.75"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</row>
  </sheetData>
  <sheetProtection selectLockedCells="1" selectUnlockedCells="1"/>
  <mergeCells count="24">
    <mergeCell ref="A103:D103"/>
    <mergeCell ref="P5:P7"/>
    <mergeCell ref="Q5:S5"/>
    <mergeCell ref="I6:I7"/>
    <mergeCell ref="J6:J7"/>
    <mergeCell ref="A1:S1"/>
    <mergeCell ref="A4:A7"/>
    <mergeCell ref="B4:B7"/>
    <mergeCell ref="C4:C7"/>
    <mergeCell ref="D4:D7"/>
    <mergeCell ref="B2:S2"/>
    <mergeCell ref="R6:R7"/>
    <mergeCell ref="E4:E7"/>
    <mergeCell ref="F4:F7"/>
    <mergeCell ref="H4:S4"/>
    <mergeCell ref="S6:S7"/>
    <mergeCell ref="N6:N7"/>
    <mergeCell ref="K6:K7"/>
    <mergeCell ref="L6:L7"/>
    <mergeCell ref="G4:G7"/>
    <mergeCell ref="H5:H7"/>
    <mergeCell ref="O6:O7"/>
    <mergeCell ref="Q6:Q7"/>
    <mergeCell ref="M6:M7"/>
  </mergeCells>
  <printOptions horizontalCentered="1"/>
  <pageMargins left="0.5902777777777778" right="0.5902777777777778" top="1.0090277777777779" bottom="0.7569444444444444" header="0.5902777777777778" footer="0.5902777777777778"/>
  <pageSetup fitToHeight="0" fitToWidth="1" horizontalDpi="300" verticalDpi="300" orientation="landscape" paperSize="9" scale="40" r:id="rId1"/>
  <headerFooter alignWithMargins="0">
    <oddHeader>&amp;R&amp;"Times New Roman,Normalny"&amp;16Załącznik Nr 5 do sprawozdania Burmistrza Barlinka z wykonania budżetu Gminy Barlinek za 2014 rok</oddHeader>
    <oddFooter>&amp;C&amp;"Times New Roman,Normalny"&amp;12Strona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L55"/>
  <sheetViews>
    <sheetView showGridLines="0" tabSelected="1" defaultGridColor="0" view="pageBreakPreview" zoomScale="120" zoomScaleNormal="72" zoomScaleSheetLayoutView="120" colorId="15" workbookViewId="0" topLeftCell="A1">
      <selection activeCell="H15" sqref="H15"/>
    </sheetView>
  </sheetViews>
  <sheetFormatPr defaultColWidth="9.00390625" defaultRowHeight="12.75"/>
  <cols>
    <col min="1" max="1" width="8.75390625" style="2" customWidth="1"/>
    <col min="2" max="2" width="12.75390625" style="2" customWidth="1"/>
    <col min="3" max="3" width="9.25390625" style="2" customWidth="1"/>
    <col min="4" max="4" width="60.75390625" style="97" customWidth="1"/>
    <col min="5" max="5" width="11.75390625" style="202" customWidth="1"/>
    <col min="6" max="6" width="18.125" style="97" customWidth="1"/>
    <col min="7" max="8" width="20.75390625" style="97" customWidth="1"/>
    <col min="9" max="9" width="18.125" style="97" customWidth="1"/>
    <col min="10" max="236" width="9.00390625" style="2" customWidth="1"/>
  </cols>
  <sheetData>
    <row r="1" spans="1:9" ht="45">
      <c r="A1" s="1253" t="s">
        <v>229</v>
      </c>
      <c r="B1" s="1253"/>
      <c r="C1" s="1253"/>
      <c r="D1" s="1253"/>
      <c r="E1" s="1253"/>
      <c r="F1" s="1253"/>
      <c r="G1" s="1253"/>
      <c r="H1" s="1253"/>
      <c r="I1" s="1253"/>
    </row>
    <row r="2" spans="1:9" ht="18.75" customHeight="1">
      <c r="A2" s="863"/>
      <c r="B2" s="863"/>
      <c r="C2" s="863"/>
      <c r="D2" s="863"/>
      <c r="E2" s="863"/>
      <c r="F2" s="863"/>
      <c r="G2" s="863"/>
      <c r="H2" s="863"/>
      <c r="I2" s="863"/>
    </row>
    <row r="3" spans="1:9" ht="18.75" customHeight="1">
      <c r="A3" s="863"/>
      <c r="B3" s="863"/>
      <c r="C3" s="863"/>
      <c r="D3" s="863"/>
      <c r="E3" s="863"/>
      <c r="F3" s="863"/>
      <c r="G3" s="863"/>
      <c r="H3" s="863"/>
      <c r="I3" s="863"/>
    </row>
    <row r="4" spans="1:9" ht="27.75">
      <c r="A4" s="864" t="s">
        <v>383</v>
      </c>
      <c r="B4" s="864"/>
      <c r="C4" s="864"/>
      <c r="D4" s="865"/>
      <c r="E4" s="866"/>
      <c r="F4" s="865"/>
      <c r="G4" s="867"/>
      <c r="I4" s="203"/>
    </row>
    <row r="5" spans="1:9" ht="27.75">
      <c r="A5" s="864"/>
      <c r="B5" s="864"/>
      <c r="C5" s="864"/>
      <c r="D5" s="865"/>
      <c r="E5" s="866"/>
      <c r="F5" s="865"/>
      <c r="G5" s="867"/>
      <c r="I5" s="203"/>
    </row>
    <row r="6" spans="1:9" ht="15" customHeight="1">
      <c r="A6" s="1254" t="s">
        <v>6</v>
      </c>
      <c r="B6" s="1254" t="s">
        <v>7</v>
      </c>
      <c r="C6" s="1252" t="s">
        <v>8</v>
      </c>
      <c r="D6" s="1252" t="s">
        <v>230</v>
      </c>
      <c r="E6" s="1252" t="s">
        <v>10</v>
      </c>
      <c r="F6" s="1246" t="s">
        <v>215</v>
      </c>
      <c r="G6" s="915"/>
      <c r="H6" s="868" t="s">
        <v>3</v>
      </c>
      <c r="I6" s="1351"/>
    </row>
    <row r="7" spans="1:9" s="232" customFormat="1" ht="14.25" customHeight="1">
      <c r="A7" s="1254"/>
      <c r="B7" s="1254"/>
      <c r="C7" s="1252"/>
      <c r="D7" s="1252"/>
      <c r="E7" s="1252"/>
      <c r="F7" s="1247"/>
      <c r="G7" s="1247" t="s">
        <v>231</v>
      </c>
      <c r="H7" s="1243" t="s">
        <v>413</v>
      </c>
      <c r="I7" s="1352" t="s">
        <v>233</v>
      </c>
    </row>
    <row r="8" spans="1:9" s="232" customFormat="1" ht="14.25" customHeight="1">
      <c r="A8" s="1254"/>
      <c r="B8" s="1254"/>
      <c r="C8" s="1252"/>
      <c r="D8" s="1252"/>
      <c r="E8" s="1252"/>
      <c r="F8" s="1247"/>
      <c r="G8" s="1247"/>
      <c r="H8" s="1244"/>
      <c r="I8" s="1353"/>
    </row>
    <row r="9" spans="1:9" s="232" customFormat="1" ht="84.75" customHeight="1">
      <c r="A9" s="1254"/>
      <c r="B9" s="1254"/>
      <c r="C9" s="1252"/>
      <c r="D9" s="1252"/>
      <c r="E9" s="1252"/>
      <c r="F9" s="1248"/>
      <c r="G9" s="1248"/>
      <c r="H9" s="1245"/>
      <c r="I9" s="1354"/>
    </row>
    <row r="10" spans="1:9" ht="13.5" customHeight="1">
      <c r="A10" s="869" t="s">
        <v>12</v>
      </c>
      <c r="B10" s="869" t="s">
        <v>242</v>
      </c>
      <c r="C10" s="869" t="s">
        <v>243</v>
      </c>
      <c r="D10" s="869" t="s">
        <v>244</v>
      </c>
      <c r="E10" s="869" t="s">
        <v>245</v>
      </c>
      <c r="F10" s="869" t="s">
        <v>246</v>
      </c>
      <c r="G10" s="869" t="s">
        <v>247</v>
      </c>
      <c r="H10" s="869" t="s">
        <v>248</v>
      </c>
      <c r="I10" s="1355">
        <v>9</v>
      </c>
    </row>
    <row r="11" spans="1:246" s="19" customFormat="1" ht="20.25">
      <c r="A11" s="870">
        <v>600</v>
      </c>
      <c r="B11" s="870"/>
      <c r="C11" s="870"/>
      <c r="D11" s="871" t="s">
        <v>26</v>
      </c>
      <c r="E11" s="872">
        <f aca="true" t="shared" si="0" ref="E11:E23">G11/F11*100</f>
        <v>100</v>
      </c>
      <c r="F11" s="873">
        <f>F12</f>
        <v>438129</v>
      </c>
      <c r="G11" s="873">
        <f>G12</f>
        <v>438129</v>
      </c>
      <c r="H11" s="873"/>
      <c r="I11" s="873">
        <f>I12</f>
        <v>438129</v>
      </c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</row>
    <row r="12" spans="1:246" s="19" customFormat="1" ht="20.25">
      <c r="A12" s="874"/>
      <c r="B12" s="874">
        <v>60016</v>
      </c>
      <c r="C12" s="874"/>
      <c r="D12" s="875" t="s">
        <v>27</v>
      </c>
      <c r="E12" s="876">
        <f t="shared" si="0"/>
        <v>100</v>
      </c>
      <c r="F12" s="877">
        <f>F13</f>
        <v>438129</v>
      </c>
      <c r="G12" s="877">
        <f>G13</f>
        <v>438129</v>
      </c>
      <c r="H12" s="877"/>
      <c r="I12" s="877">
        <f>I13</f>
        <v>438129</v>
      </c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</row>
    <row r="13" spans="1:246" s="19" customFormat="1" ht="20.25">
      <c r="A13" s="878"/>
      <c r="B13" s="878"/>
      <c r="C13" s="878">
        <v>6057</v>
      </c>
      <c r="D13" s="879" t="s">
        <v>272</v>
      </c>
      <c r="E13" s="880">
        <f t="shared" si="0"/>
        <v>100</v>
      </c>
      <c r="F13" s="881">
        <v>438129</v>
      </c>
      <c r="G13" s="881">
        <v>438129</v>
      </c>
      <c r="H13" s="881"/>
      <c r="I13" s="881">
        <v>438129</v>
      </c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</row>
    <row r="14" spans="1:246" s="19" customFormat="1" ht="20.25">
      <c r="A14" s="870">
        <v>750</v>
      </c>
      <c r="B14" s="870"/>
      <c r="C14" s="870"/>
      <c r="D14" s="871" t="s">
        <v>384</v>
      </c>
      <c r="E14" s="872">
        <f t="shared" si="0"/>
        <v>98.90285321416296</v>
      </c>
      <c r="F14" s="873">
        <f>SUM(F16:F16)</f>
        <v>72725</v>
      </c>
      <c r="G14" s="873">
        <f>SUM(G16:G16)</f>
        <v>71927.1</v>
      </c>
      <c r="H14" s="873"/>
      <c r="I14" s="873">
        <f>SUM(I16:I16)</f>
        <v>71927.1</v>
      </c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</row>
    <row r="15" spans="1:246" s="19" customFormat="1" ht="40.5">
      <c r="A15" s="882"/>
      <c r="B15" s="882">
        <v>75075</v>
      </c>
      <c r="C15" s="882"/>
      <c r="D15" s="883" t="s">
        <v>385</v>
      </c>
      <c r="E15" s="876">
        <f t="shared" si="0"/>
        <v>98.90285321416296</v>
      </c>
      <c r="F15" s="884">
        <f>F16</f>
        <v>72725</v>
      </c>
      <c r="G15" s="884">
        <v>71927.1</v>
      </c>
      <c r="H15" s="884"/>
      <c r="I15" s="884">
        <f>I16</f>
        <v>71927.1</v>
      </c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</row>
    <row r="16" spans="1:246" s="19" customFormat="1" ht="20.25">
      <c r="A16" s="882"/>
      <c r="B16" s="882"/>
      <c r="C16" s="885">
        <v>6058</v>
      </c>
      <c r="D16" s="879" t="s">
        <v>272</v>
      </c>
      <c r="E16" s="880">
        <f t="shared" si="0"/>
        <v>98.90285321416296</v>
      </c>
      <c r="F16" s="886">
        <v>72725</v>
      </c>
      <c r="G16" s="887">
        <v>71927.1</v>
      </c>
      <c r="H16" s="884"/>
      <c r="I16" s="886">
        <v>71927.1</v>
      </c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</row>
    <row r="17" spans="1:246" s="19" customFormat="1" ht="20.25">
      <c r="A17" s="888">
        <v>801</v>
      </c>
      <c r="B17" s="888"/>
      <c r="C17" s="870"/>
      <c r="D17" s="889" t="s">
        <v>220</v>
      </c>
      <c r="E17" s="872">
        <f t="shared" si="0"/>
        <v>98.99196837944663</v>
      </c>
      <c r="F17" s="873">
        <f>SUM(F18)</f>
        <v>63250</v>
      </c>
      <c r="G17" s="873">
        <f>SUM(G18)</f>
        <v>62612.42</v>
      </c>
      <c r="H17" s="873">
        <f>SUM(H18)</f>
        <v>62612.42</v>
      </c>
      <c r="I17" s="873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</row>
    <row r="18" spans="1:246" s="19" customFormat="1" ht="20.25">
      <c r="A18" s="890"/>
      <c r="B18" s="891">
        <v>80101</v>
      </c>
      <c r="C18" s="891"/>
      <c r="D18" s="875" t="s">
        <v>131</v>
      </c>
      <c r="E18" s="876">
        <f t="shared" si="0"/>
        <v>98.99196837944663</v>
      </c>
      <c r="F18" s="892">
        <f>SUM(F19:F23)</f>
        <v>63250</v>
      </c>
      <c r="G18" s="892">
        <f>SUM(G19:G23)</f>
        <v>62612.42</v>
      </c>
      <c r="H18" s="892">
        <f>SUM(H19:H23)</f>
        <v>62612.42</v>
      </c>
      <c r="I18" s="892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</row>
    <row r="19" spans="1:246" s="19" customFormat="1" ht="20.25">
      <c r="A19" s="890"/>
      <c r="B19" s="893"/>
      <c r="C19" s="894">
        <v>4211</v>
      </c>
      <c r="D19" s="895" t="s">
        <v>270</v>
      </c>
      <c r="E19" s="880">
        <f t="shared" si="0"/>
        <v>99.91818181818182</v>
      </c>
      <c r="F19" s="896">
        <v>990</v>
      </c>
      <c r="G19" s="896">
        <v>989.19</v>
      </c>
      <c r="H19" s="896">
        <v>989.19</v>
      </c>
      <c r="I19" s="892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</row>
    <row r="20" spans="1:246" s="19" customFormat="1" ht="20.25">
      <c r="A20" s="890"/>
      <c r="B20" s="893"/>
      <c r="C20" s="894">
        <v>4301</v>
      </c>
      <c r="D20" s="895" t="s">
        <v>264</v>
      </c>
      <c r="E20" s="880">
        <f t="shared" si="0"/>
        <v>99.09865551508611</v>
      </c>
      <c r="F20" s="887">
        <v>22239</v>
      </c>
      <c r="G20" s="887">
        <v>22038.55</v>
      </c>
      <c r="H20" s="887">
        <v>22038.55</v>
      </c>
      <c r="I20" s="892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</row>
    <row r="21" spans="1:246" s="19" customFormat="1" ht="20.25">
      <c r="A21" s="890"/>
      <c r="B21" s="893"/>
      <c r="C21" s="894">
        <v>4308</v>
      </c>
      <c r="D21" s="895" t="s">
        <v>264</v>
      </c>
      <c r="E21" s="880">
        <f t="shared" si="0"/>
        <v>97.86137198856676</v>
      </c>
      <c r="F21" s="887">
        <v>19592</v>
      </c>
      <c r="G21" s="887">
        <v>19173</v>
      </c>
      <c r="H21" s="887">
        <v>19173</v>
      </c>
      <c r="I21" s="892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</row>
    <row r="22" spans="1:246" s="19" customFormat="1" ht="20.25">
      <c r="A22" s="890"/>
      <c r="B22" s="893"/>
      <c r="C22" s="894">
        <v>4411</v>
      </c>
      <c r="D22" s="895" t="s">
        <v>342</v>
      </c>
      <c r="E22" s="880">
        <f t="shared" si="0"/>
        <v>99.97788378143971</v>
      </c>
      <c r="F22" s="887">
        <v>2306</v>
      </c>
      <c r="G22" s="887">
        <v>2305.49</v>
      </c>
      <c r="H22" s="887">
        <v>2305.49</v>
      </c>
      <c r="I22" s="892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</row>
    <row r="23" spans="1:246" s="19" customFormat="1" ht="20.25">
      <c r="A23" s="890"/>
      <c r="B23" s="893"/>
      <c r="C23" s="894">
        <v>4421</v>
      </c>
      <c r="D23" s="895" t="s">
        <v>329</v>
      </c>
      <c r="E23" s="880">
        <f t="shared" si="0"/>
        <v>99.9072449373724</v>
      </c>
      <c r="F23" s="887">
        <v>18123</v>
      </c>
      <c r="G23" s="887">
        <v>18106.19</v>
      </c>
      <c r="H23" s="887">
        <v>18106.19</v>
      </c>
      <c r="I23" s="892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</row>
    <row r="24" spans="1:246" s="19" customFormat="1" ht="40.5">
      <c r="A24" s="870">
        <v>853</v>
      </c>
      <c r="B24" s="897"/>
      <c r="C24" s="898"/>
      <c r="D24" s="871" t="s">
        <v>178</v>
      </c>
      <c r="E24" s="872">
        <f aca="true" t="shared" si="1" ref="E24:E51">G24/F24*100</f>
        <v>99.25330518474517</v>
      </c>
      <c r="F24" s="873">
        <f>SUM(F25)</f>
        <v>124577</v>
      </c>
      <c r="G24" s="873">
        <f>SUM(G25)</f>
        <v>123646.78999999998</v>
      </c>
      <c r="H24" s="873">
        <f>SUM(H25)</f>
        <v>123646.78999999998</v>
      </c>
      <c r="I24" s="873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</row>
    <row r="25" spans="1:246" s="19" customFormat="1" ht="20.25">
      <c r="A25" s="899"/>
      <c r="B25" s="874">
        <v>85395</v>
      </c>
      <c r="C25" s="878"/>
      <c r="D25" s="900" t="s">
        <v>16</v>
      </c>
      <c r="E25" s="876">
        <f t="shared" si="1"/>
        <v>99.25330518474517</v>
      </c>
      <c r="F25" s="877">
        <f>SUM(F26:F34)</f>
        <v>124577</v>
      </c>
      <c r="G25" s="877">
        <f>SUM(G26:G34)</f>
        <v>123646.78999999998</v>
      </c>
      <c r="H25" s="877">
        <f>SUM(H26:H34)</f>
        <v>123646.78999999998</v>
      </c>
      <c r="I25" s="877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</row>
    <row r="26" spans="1:246" s="19" customFormat="1" ht="20.25">
      <c r="A26" s="899"/>
      <c r="B26" s="874"/>
      <c r="C26" s="878">
        <v>4017</v>
      </c>
      <c r="D26" s="901" t="s">
        <v>325</v>
      </c>
      <c r="E26" s="880">
        <f t="shared" si="1"/>
        <v>99.93985042735044</v>
      </c>
      <c r="F26" s="881">
        <v>46800</v>
      </c>
      <c r="G26" s="881">
        <v>46771.85</v>
      </c>
      <c r="H26" s="881">
        <v>46771.85</v>
      </c>
      <c r="I26" s="884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</row>
    <row r="27" spans="1:246" s="19" customFormat="1" ht="20.25">
      <c r="A27" s="899"/>
      <c r="B27" s="874"/>
      <c r="C27" s="878">
        <v>4047</v>
      </c>
      <c r="D27" s="901" t="s">
        <v>337</v>
      </c>
      <c r="E27" s="880">
        <f t="shared" si="1"/>
        <v>99.85498839907193</v>
      </c>
      <c r="F27" s="881">
        <v>4310</v>
      </c>
      <c r="G27" s="881">
        <v>4303.75</v>
      </c>
      <c r="H27" s="881">
        <v>4303.75</v>
      </c>
      <c r="I27" s="884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</row>
    <row r="28" spans="1:246" s="19" customFormat="1" ht="20.25">
      <c r="A28" s="899"/>
      <c r="B28" s="874"/>
      <c r="C28" s="878">
        <v>4117</v>
      </c>
      <c r="D28" s="901" t="s">
        <v>338</v>
      </c>
      <c r="E28" s="880">
        <f t="shared" si="1"/>
        <v>99.99807028234817</v>
      </c>
      <c r="F28" s="881">
        <v>9846</v>
      </c>
      <c r="G28" s="881">
        <v>9845.81</v>
      </c>
      <c r="H28" s="881">
        <v>9845.81</v>
      </c>
      <c r="I28" s="902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</row>
    <row r="29" spans="1:246" s="19" customFormat="1" ht="20.25">
      <c r="A29" s="899"/>
      <c r="B29" s="874"/>
      <c r="C29" s="878">
        <v>4127</v>
      </c>
      <c r="D29" s="901" t="s">
        <v>339</v>
      </c>
      <c r="E29" s="880">
        <f t="shared" si="1"/>
        <v>98.47121212121212</v>
      </c>
      <c r="F29" s="881">
        <v>1320</v>
      </c>
      <c r="G29" s="881">
        <v>1299.82</v>
      </c>
      <c r="H29" s="881">
        <v>1299.82</v>
      </c>
      <c r="I29" s="877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</row>
    <row r="30" spans="1:246" s="19" customFormat="1" ht="20.25">
      <c r="A30" s="899"/>
      <c r="B30" s="874"/>
      <c r="C30" s="878">
        <v>4177</v>
      </c>
      <c r="D30" s="901" t="s">
        <v>263</v>
      </c>
      <c r="E30" s="880">
        <f t="shared" si="1"/>
        <v>99.9905224499467</v>
      </c>
      <c r="F30" s="881">
        <v>8441</v>
      </c>
      <c r="G30" s="881">
        <v>8440.2</v>
      </c>
      <c r="H30" s="881">
        <v>8440.2</v>
      </c>
      <c r="I30" s="902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</row>
    <row r="31" spans="1:246" s="19" customFormat="1" ht="20.25">
      <c r="A31" s="899"/>
      <c r="B31" s="874"/>
      <c r="C31" s="878">
        <v>4217</v>
      </c>
      <c r="D31" s="901" t="s">
        <v>270</v>
      </c>
      <c r="E31" s="880">
        <f t="shared" si="1"/>
        <v>83.77477824913228</v>
      </c>
      <c r="F31" s="881">
        <v>5186</v>
      </c>
      <c r="G31" s="881">
        <v>4344.56</v>
      </c>
      <c r="H31" s="881">
        <v>4344.56</v>
      </c>
      <c r="I31" s="902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</row>
    <row r="32" spans="1:246" s="19" customFormat="1" ht="20.25">
      <c r="A32" s="899"/>
      <c r="B32" s="874"/>
      <c r="C32" s="878">
        <v>4307</v>
      </c>
      <c r="D32" s="901" t="s">
        <v>264</v>
      </c>
      <c r="E32" s="880">
        <f t="shared" si="1"/>
        <v>99.99931797044538</v>
      </c>
      <c r="F32" s="881">
        <v>48385</v>
      </c>
      <c r="G32" s="881">
        <v>48384.67</v>
      </c>
      <c r="H32" s="881">
        <v>48384.67</v>
      </c>
      <c r="I32" s="902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</row>
    <row r="33" spans="1:246" s="19" customFormat="1" ht="20.25">
      <c r="A33" s="899"/>
      <c r="B33" s="874"/>
      <c r="C33" s="878">
        <v>4417</v>
      </c>
      <c r="D33" s="901" t="s">
        <v>342</v>
      </c>
      <c r="E33" s="880">
        <f t="shared" si="1"/>
        <v>83.10526315789474</v>
      </c>
      <c r="F33" s="881">
        <v>190</v>
      </c>
      <c r="G33" s="881">
        <v>157.9</v>
      </c>
      <c r="H33" s="881">
        <v>157.9</v>
      </c>
      <c r="I33" s="902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</row>
    <row r="34" spans="1:246" s="19" customFormat="1" ht="20.25">
      <c r="A34" s="899"/>
      <c r="B34" s="874"/>
      <c r="C34" s="878">
        <v>4437</v>
      </c>
      <c r="D34" s="901" t="s">
        <v>265</v>
      </c>
      <c r="E34" s="880">
        <f t="shared" si="1"/>
        <v>99.22222222222223</v>
      </c>
      <c r="F34" s="881">
        <v>99</v>
      </c>
      <c r="G34" s="881">
        <v>98.23</v>
      </c>
      <c r="H34" s="881">
        <v>98.23</v>
      </c>
      <c r="I34" s="902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</row>
    <row r="35" spans="1:246" s="19" customFormat="1" ht="40.5">
      <c r="A35" s="888">
        <v>900</v>
      </c>
      <c r="B35" s="870"/>
      <c r="C35" s="870"/>
      <c r="D35" s="871" t="s">
        <v>369</v>
      </c>
      <c r="E35" s="872">
        <f t="shared" si="1"/>
        <v>80.06210329326878</v>
      </c>
      <c r="F35" s="873">
        <f>SUM(F38+F36+F44)</f>
        <v>1347658</v>
      </c>
      <c r="G35" s="873">
        <f>SUM(G38+G36+G44)</f>
        <v>1078963.34</v>
      </c>
      <c r="H35" s="873">
        <f>SUM(H38+H44)</f>
        <v>140775.84999999998</v>
      </c>
      <c r="I35" s="873">
        <f>SUM(I36+I38)</f>
        <v>938187.49</v>
      </c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</row>
    <row r="36" spans="1:246" s="19" customFormat="1" ht="20.25">
      <c r="A36" s="903"/>
      <c r="B36" s="882">
        <v>90001</v>
      </c>
      <c r="C36" s="882"/>
      <c r="D36" s="883" t="s">
        <v>370</v>
      </c>
      <c r="E36" s="904">
        <f>G36/F36*100</f>
        <v>72.20533497784146</v>
      </c>
      <c r="F36" s="884">
        <v>826995</v>
      </c>
      <c r="G36" s="884">
        <v>597134.51</v>
      </c>
      <c r="H36" s="884"/>
      <c r="I36" s="884">
        <v>597134.51</v>
      </c>
      <c r="J36" s="51"/>
      <c r="K36" s="51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</row>
    <row r="37" spans="1:246" s="19" customFormat="1" ht="20.25">
      <c r="A37" s="903"/>
      <c r="B37" s="882"/>
      <c r="C37" s="885">
        <v>6057</v>
      </c>
      <c r="D37" s="905" t="s">
        <v>306</v>
      </c>
      <c r="E37" s="906">
        <f aca="true" t="shared" si="2" ref="E37:E45">G37/F37*100</f>
        <v>72.20533497784146</v>
      </c>
      <c r="F37" s="886">
        <v>826995</v>
      </c>
      <c r="G37" s="886">
        <v>597134.51</v>
      </c>
      <c r="H37" s="884"/>
      <c r="I37" s="886">
        <v>597134.51</v>
      </c>
      <c r="J37" s="51"/>
      <c r="K37" s="51"/>
      <c r="IC37" s="199"/>
      <c r="ID37" s="199"/>
      <c r="IE37" s="199"/>
      <c r="IF37" s="199"/>
      <c r="IG37" s="199"/>
      <c r="IH37" s="199"/>
      <c r="II37" s="199"/>
      <c r="IJ37" s="199"/>
      <c r="IK37" s="199"/>
      <c r="IL37" s="199"/>
    </row>
    <row r="38" spans="1:246" s="19" customFormat="1" ht="20.25">
      <c r="A38" s="899"/>
      <c r="B38" s="874">
        <v>90004</v>
      </c>
      <c r="C38" s="878"/>
      <c r="D38" s="875" t="s">
        <v>192</v>
      </c>
      <c r="E38" s="906">
        <f t="shared" si="2"/>
        <v>92.47398143787657</v>
      </c>
      <c r="F38" s="877">
        <f>SUM(F39:F43)</f>
        <v>515997</v>
      </c>
      <c r="G38" s="877">
        <f>SUM(G39:G43)</f>
        <v>477162.97</v>
      </c>
      <c r="H38" s="877">
        <f>SUM(H39:H41)</f>
        <v>136109.99</v>
      </c>
      <c r="I38" s="877">
        <f>SUM(I42:I43)</f>
        <v>341052.98</v>
      </c>
      <c r="IC38" s="199"/>
      <c r="ID38" s="199"/>
      <c r="IE38" s="199"/>
      <c r="IF38" s="199"/>
      <c r="IG38" s="199"/>
      <c r="IH38" s="199"/>
      <c r="II38" s="199"/>
      <c r="IJ38" s="199"/>
      <c r="IK38" s="199"/>
      <c r="IL38" s="199"/>
    </row>
    <row r="39" spans="1:246" s="19" customFormat="1" ht="20.25">
      <c r="A39" s="899"/>
      <c r="B39" s="874"/>
      <c r="C39" s="878">
        <v>4177</v>
      </c>
      <c r="D39" s="879" t="s">
        <v>263</v>
      </c>
      <c r="E39" s="906">
        <f t="shared" si="2"/>
        <v>98.26551421970844</v>
      </c>
      <c r="F39" s="881">
        <v>12553</v>
      </c>
      <c r="G39" s="881">
        <v>12335.27</v>
      </c>
      <c r="H39" s="881">
        <v>12335.27</v>
      </c>
      <c r="I39" s="877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</row>
    <row r="40" spans="1:246" s="19" customFormat="1" ht="20.25">
      <c r="A40" s="899"/>
      <c r="B40" s="874"/>
      <c r="C40" s="878">
        <v>4217</v>
      </c>
      <c r="D40" s="879" t="s">
        <v>270</v>
      </c>
      <c r="E40" s="906">
        <f t="shared" si="2"/>
        <v>60.46440277959879</v>
      </c>
      <c r="F40" s="881">
        <v>7627</v>
      </c>
      <c r="G40" s="881">
        <v>4611.62</v>
      </c>
      <c r="H40" s="881">
        <v>4611.62</v>
      </c>
      <c r="I40" s="877"/>
      <c r="IC40" s="199"/>
      <c r="ID40" s="199"/>
      <c r="IE40" s="199"/>
      <c r="IF40" s="199"/>
      <c r="IG40" s="199"/>
      <c r="IH40" s="199"/>
      <c r="II40" s="199"/>
      <c r="IJ40" s="199"/>
      <c r="IK40" s="199"/>
      <c r="IL40" s="199"/>
    </row>
    <row r="41" spans="1:246" s="19" customFormat="1" ht="20.25">
      <c r="A41" s="899"/>
      <c r="B41" s="874"/>
      <c r="C41" s="878">
        <v>4307</v>
      </c>
      <c r="D41" s="879" t="s">
        <v>264</v>
      </c>
      <c r="E41" s="906">
        <f t="shared" si="2"/>
        <v>101.89234715690468</v>
      </c>
      <c r="F41" s="881">
        <v>116950</v>
      </c>
      <c r="G41" s="881">
        <v>119163.1</v>
      </c>
      <c r="H41" s="881">
        <v>119163.1</v>
      </c>
      <c r="I41" s="877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</row>
    <row r="42" spans="1:246" s="19" customFormat="1" ht="20.25">
      <c r="A42" s="899"/>
      <c r="B42" s="874"/>
      <c r="C42" s="878">
        <v>6057</v>
      </c>
      <c r="D42" s="907" t="s">
        <v>306</v>
      </c>
      <c r="E42" s="906">
        <f t="shared" si="2"/>
        <v>92.01078054436714</v>
      </c>
      <c r="F42" s="887">
        <v>327720</v>
      </c>
      <c r="G42" s="887">
        <f>'zał 4'!G449</f>
        <v>301537.73</v>
      </c>
      <c r="H42" s="887"/>
      <c r="I42" s="887">
        <f>'zał 4'!R449</f>
        <v>301537.73</v>
      </c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</row>
    <row r="43" spans="1:246" s="19" customFormat="1" ht="40.5">
      <c r="A43" s="899"/>
      <c r="B43" s="874"/>
      <c r="C43" s="878">
        <v>6067</v>
      </c>
      <c r="D43" s="907" t="s">
        <v>304</v>
      </c>
      <c r="E43" s="906">
        <f t="shared" si="2"/>
        <v>77.25819696169863</v>
      </c>
      <c r="F43" s="887">
        <v>51147</v>
      </c>
      <c r="G43" s="887">
        <v>39515.25</v>
      </c>
      <c r="H43" s="887"/>
      <c r="I43" s="887">
        <v>39515.25</v>
      </c>
      <c r="IC43" s="199"/>
      <c r="ID43" s="199"/>
      <c r="IE43" s="199"/>
      <c r="IF43" s="199"/>
      <c r="IG43" s="199"/>
      <c r="IH43" s="199"/>
      <c r="II43" s="199"/>
      <c r="IJ43" s="199"/>
      <c r="IK43" s="199"/>
      <c r="IL43" s="199"/>
    </row>
    <row r="44" spans="1:246" s="19" customFormat="1" ht="60.75">
      <c r="A44" s="899"/>
      <c r="B44" s="874">
        <v>90019</v>
      </c>
      <c r="C44" s="878"/>
      <c r="D44" s="908" t="s">
        <v>198</v>
      </c>
      <c r="E44" s="904">
        <f t="shared" si="2"/>
        <v>99.99699957136733</v>
      </c>
      <c r="F44" s="909">
        <v>4666</v>
      </c>
      <c r="G44" s="909">
        <v>4665.86</v>
      </c>
      <c r="H44" s="909">
        <v>4665.86</v>
      </c>
      <c r="I44" s="887"/>
      <c r="IC44" s="199"/>
      <c r="ID44" s="199"/>
      <c r="IE44" s="199"/>
      <c r="IF44" s="199"/>
      <c r="IG44" s="199"/>
      <c r="IH44" s="199"/>
      <c r="II44" s="199"/>
      <c r="IJ44" s="199"/>
      <c r="IK44" s="199"/>
      <c r="IL44" s="199"/>
    </row>
    <row r="45" spans="1:246" s="19" customFormat="1" ht="20.25">
      <c r="A45" s="899"/>
      <c r="B45" s="874"/>
      <c r="C45" s="878">
        <v>4308</v>
      </c>
      <c r="D45" s="907" t="s">
        <v>264</v>
      </c>
      <c r="E45" s="906">
        <f t="shared" si="2"/>
        <v>99.99699957136733</v>
      </c>
      <c r="F45" s="887">
        <v>4666</v>
      </c>
      <c r="G45" s="887">
        <v>4665.86</v>
      </c>
      <c r="H45" s="887">
        <v>4665.86</v>
      </c>
      <c r="I45" s="887"/>
      <c r="IC45" s="199"/>
      <c r="ID45" s="199"/>
      <c r="IE45" s="199"/>
      <c r="IF45" s="199"/>
      <c r="IG45" s="199"/>
      <c r="IH45" s="199"/>
      <c r="II45" s="199"/>
      <c r="IJ45" s="199"/>
      <c r="IK45" s="199"/>
      <c r="IL45" s="199"/>
    </row>
    <row r="46" spans="1:246" s="19" customFormat="1" ht="20.25">
      <c r="A46" s="888">
        <v>921</v>
      </c>
      <c r="B46" s="870"/>
      <c r="C46" s="870"/>
      <c r="D46" s="910" t="s">
        <v>387</v>
      </c>
      <c r="E46" s="872">
        <f t="shared" si="1"/>
        <v>99.55988489329525</v>
      </c>
      <c r="F46" s="873">
        <f>SUM(F48:F51)</f>
        <v>47608</v>
      </c>
      <c r="G46" s="873">
        <f>SUM(G47)</f>
        <v>47398.47</v>
      </c>
      <c r="H46" s="873">
        <f>SUM(H47)</f>
        <v>47398.47</v>
      </c>
      <c r="I46" s="911"/>
      <c r="IC46" s="199"/>
      <c r="ID46" s="199"/>
      <c r="IE46" s="199"/>
      <c r="IF46" s="199"/>
      <c r="IG46" s="199"/>
      <c r="IH46" s="199"/>
      <c r="II46" s="199"/>
      <c r="IJ46" s="199"/>
      <c r="IK46" s="199"/>
      <c r="IL46" s="199"/>
    </row>
    <row r="47" spans="1:246" s="19" customFormat="1" ht="20.25">
      <c r="A47" s="903"/>
      <c r="B47" s="882">
        <v>92195</v>
      </c>
      <c r="C47" s="882"/>
      <c r="D47" s="908" t="s">
        <v>16</v>
      </c>
      <c r="E47" s="876">
        <f t="shared" si="1"/>
        <v>99.55988489329525</v>
      </c>
      <c r="F47" s="884">
        <v>47608</v>
      </c>
      <c r="G47" s="884">
        <f>SUM(G48:G51)</f>
        <v>47398.47</v>
      </c>
      <c r="H47" s="884">
        <f>SUM(H48:H51)</f>
        <v>47398.47</v>
      </c>
      <c r="I47" s="884"/>
      <c r="IC47" s="199"/>
      <c r="ID47" s="199"/>
      <c r="IE47" s="199"/>
      <c r="IF47" s="199"/>
      <c r="IG47" s="199"/>
      <c r="IH47" s="199"/>
      <c r="II47" s="199"/>
      <c r="IJ47" s="199"/>
      <c r="IK47" s="199"/>
      <c r="IL47" s="199"/>
    </row>
    <row r="48" spans="1:246" s="19" customFormat="1" ht="20.25">
      <c r="A48" s="903"/>
      <c r="B48" s="882"/>
      <c r="C48" s="885">
        <v>4117</v>
      </c>
      <c r="D48" s="907" t="s">
        <v>338</v>
      </c>
      <c r="E48" s="880">
        <f t="shared" si="1"/>
        <v>97.03030303030305</v>
      </c>
      <c r="F48" s="886">
        <v>33</v>
      </c>
      <c r="G48" s="886">
        <v>32.02</v>
      </c>
      <c r="H48" s="886">
        <v>32.02</v>
      </c>
      <c r="I48" s="884"/>
      <c r="IC48" s="199"/>
      <c r="ID48" s="199"/>
      <c r="IE48" s="199"/>
      <c r="IF48" s="199"/>
      <c r="IG48" s="199"/>
      <c r="IH48" s="199"/>
      <c r="II48" s="199"/>
      <c r="IJ48" s="199"/>
      <c r="IK48" s="199"/>
      <c r="IL48" s="199"/>
    </row>
    <row r="49" spans="1:246" s="19" customFormat="1" ht="20.25">
      <c r="A49" s="903"/>
      <c r="B49" s="882"/>
      <c r="C49" s="885">
        <v>4177</v>
      </c>
      <c r="D49" s="907" t="s">
        <v>263</v>
      </c>
      <c r="E49" s="880">
        <f t="shared" si="1"/>
        <v>98.70140625</v>
      </c>
      <c r="F49" s="886">
        <v>6400</v>
      </c>
      <c r="G49" s="886">
        <v>6316.89</v>
      </c>
      <c r="H49" s="886">
        <v>6316.89</v>
      </c>
      <c r="I49" s="886"/>
      <c r="IC49" s="199"/>
      <c r="ID49" s="199"/>
      <c r="IE49" s="199"/>
      <c r="IF49" s="199"/>
      <c r="IG49" s="199"/>
      <c r="IH49" s="199"/>
      <c r="II49" s="199"/>
      <c r="IJ49" s="199"/>
      <c r="IK49" s="199"/>
      <c r="IL49" s="199"/>
    </row>
    <row r="50" spans="1:246" s="19" customFormat="1" ht="20.25">
      <c r="A50" s="903"/>
      <c r="B50" s="882"/>
      <c r="C50" s="885">
        <v>4217</v>
      </c>
      <c r="D50" s="907" t="s">
        <v>270</v>
      </c>
      <c r="E50" s="880">
        <f t="shared" si="1"/>
        <v>91.84181818181818</v>
      </c>
      <c r="F50" s="886">
        <v>1100</v>
      </c>
      <c r="G50" s="886">
        <v>1010.26</v>
      </c>
      <c r="H50" s="886">
        <v>1010.26</v>
      </c>
      <c r="I50" s="886"/>
      <c r="IC50" s="199"/>
      <c r="ID50" s="199"/>
      <c r="IE50" s="199"/>
      <c r="IF50" s="199"/>
      <c r="IG50" s="199"/>
      <c r="IH50" s="199"/>
      <c r="II50" s="199"/>
      <c r="IJ50" s="199"/>
      <c r="IK50" s="199"/>
      <c r="IL50" s="199"/>
    </row>
    <row r="51" spans="1:246" s="19" customFormat="1" ht="20.25">
      <c r="A51" s="903"/>
      <c r="B51" s="882"/>
      <c r="C51" s="885">
        <v>4307</v>
      </c>
      <c r="D51" s="907" t="s">
        <v>264</v>
      </c>
      <c r="E51" s="880">
        <f t="shared" si="1"/>
        <v>99.91091703056769</v>
      </c>
      <c r="F51" s="886">
        <v>40075</v>
      </c>
      <c r="G51" s="886">
        <v>40039.3</v>
      </c>
      <c r="H51" s="886">
        <v>40039.3</v>
      </c>
      <c r="I51" s="886"/>
      <c r="IC51" s="199"/>
      <c r="ID51" s="199"/>
      <c r="IE51" s="199"/>
      <c r="IF51" s="199"/>
      <c r="IG51" s="199"/>
      <c r="IH51" s="199"/>
      <c r="II51" s="199"/>
      <c r="IJ51" s="199"/>
      <c r="IK51" s="199"/>
      <c r="IL51" s="199"/>
    </row>
    <row r="52" spans="1:246" s="19" customFormat="1" ht="20.25">
      <c r="A52" s="870">
        <v>926</v>
      </c>
      <c r="B52" s="870"/>
      <c r="C52" s="888"/>
      <c r="D52" s="912" t="s">
        <v>710</v>
      </c>
      <c r="E52" s="913">
        <f>(G52/F52)*100</f>
        <v>90.80322285350026</v>
      </c>
      <c r="F52" s="873">
        <f>SUM(F53)</f>
        <v>269823</v>
      </c>
      <c r="G52" s="873">
        <f>SUM(G53)</f>
        <v>245007.98</v>
      </c>
      <c r="H52" s="873"/>
      <c r="I52" s="873">
        <f>SUM(I54)</f>
        <v>245007.98</v>
      </c>
      <c r="IC52" s="199"/>
      <c r="ID52" s="199"/>
      <c r="IE52" s="199"/>
      <c r="IF52" s="199"/>
      <c r="IG52" s="199"/>
      <c r="IH52" s="199"/>
      <c r="II52" s="199"/>
      <c r="IJ52" s="199"/>
      <c r="IK52" s="199"/>
      <c r="IL52" s="199"/>
    </row>
    <row r="53" spans="1:246" s="19" customFormat="1" ht="20.25">
      <c r="A53" s="874"/>
      <c r="B53" s="874">
        <v>92601</v>
      </c>
      <c r="C53" s="874"/>
      <c r="D53" s="875" t="s">
        <v>208</v>
      </c>
      <c r="E53" s="914">
        <f>(G53/F53)*100</f>
        <v>90.80322285350026</v>
      </c>
      <c r="F53" s="877">
        <f>SUM(F54:F54)</f>
        <v>269823</v>
      </c>
      <c r="G53" s="877">
        <f>SUM(G54:G54)</f>
        <v>245007.98</v>
      </c>
      <c r="H53" s="877"/>
      <c r="I53" s="877">
        <f>SUM(I54:I54)</f>
        <v>245007.98</v>
      </c>
      <c r="J53" s="51"/>
      <c r="K53" s="51"/>
      <c r="L53" s="51"/>
      <c r="M53" s="51"/>
      <c r="IC53" s="199"/>
      <c r="ID53" s="199"/>
      <c r="IE53" s="199"/>
      <c r="IF53" s="199"/>
      <c r="IG53" s="199"/>
      <c r="IH53" s="199"/>
      <c r="II53" s="199"/>
      <c r="IJ53" s="199"/>
      <c r="IK53" s="199"/>
      <c r="IL53" s="199"/>
    </row>
    <row r="54" spans="1:246" s="19" customFormat="1" ht="21" thickBot="1">
      <c r="A54" s="1078"/>
      <c r="B54" s="1078"/>
      <c r="C54" s="1078">
        <v>6057</v>
      </c>
      <c r="D54" s="1079" t="s">
        <v>306</v>
      </c>
      <c r="E54" s="1080">
        <f>(G54/F54)*100</f>
        <v>90.80322285350026</v>
      </c>
      <c r="F54" s="1081">
        <v>269823</v>
      </c>
      <c r="G54" s="1081">
        <v>245007.98</v>
      </c>
      <c r="H54" s="1081"/>
      <c r="I54" s="1081">
        <v>245007.98</v>
      </c>
      <c r="J54" s="51"/>
      <c r="K54" s="51"/>
      <c r="L54" s="51"/>
      <c r="M54" s="51"/>
      <c r="IC54" s="199"/>
      <c r="ID54" s="199"/>
      <c r="IE54" s="199"/>
      <c r="IF54" s="199"/>
      <c r="IG54" s="199"/>
      <c r="IH54" s="199"/>
      <c r="II54" s="199"/>
      <c r="IJ54" s="199"/>
      <c r="IK54" s="199"/>
      <c r="IL54" s="199"/>
    </row>
    <row r="55" spans="1:246" s="19" customFormat="1" ht="21" thickBot="1">
      <c r="A55" s="1249" t="s">
        <v>228</v>
      </c>
      <c r="B55" s="1250"/>
      <c r="C55" s="1250"/>
      <c r="D55" s="1251"/>
      <c r="E55" s="1082">
        <f>G55/F55*100</f>
        <v>87.47403935239046</v>
      </c>
      <c r="F55" s="1083">
        <f>SUM(F11+F24+F52+F17+F46+F14+F35)</f>
        <v>2363770</v>
      </c>
      <c r="G55" s="1083">
        <f>SUM(G17+G24+G35+G46+G52+G14+G11)</f>
        <v>2067685.1</v>
      </c>
      <c r="H55" s="1083">
        <f>SUM(H11+H24+H52+H17+H46+H35)</f>
        <v>374433.5299999999</v>
      </c>
      <c r="I55" s="1084">
        <f>SUM(I46+I35+I17+I11+I52+I14)</f>
        <v>1693251.57</v>
      </c>
      <c r="IC55" s="199"/>
      <c r="ID55" s="199"/>
      <c r="IE55" s="199"/>
      <c r="IF55" s="199"/>
      <c r="IG55" s="199"/>
      <c r="IH55" s="199"/>
      <c r="II55" s="199"/>
      <c r="IJ55" s="199"/>
      <c r="IK55" s="199"/>
      <c r="IL55" s="199"/>
    </row>
  </sheetData>
  <sheetProtection selectLockedCells="1" selectUnlockedCells="1"/>
  <mergeCells count="11">
    <mergeCell ref="G7:G9"/>
    <mergeCell ref="H7:H9"/>
    <mergeCell ref="I7:I9"/>
    <mergeCell ref="F6:F9"/>
    <mergeCell ref="A55:D55"/>
    <mergeCell ref="E6:E9"/>
    <mergeCell ref="A1:I1"/>
    <mergeCell ref="A6:A9"/>
    <mergeCell ref="B6:B9"/>
    <mergeCell ref="C6:C9"/>
    <mergeCell ref="D6:D9"/>
  </mergeCells>
  <printOptions horizontalCentered="1"/>
  <pageMargins left="0.25" right="0.25" top="0.75" bottom="0.75" header="0.3" footer="0.3"/>
  <pageSetup fitToHeight="0" fitToWidth="0" horizontalDpi="300" verticalDpi="300" orientation="portrait" paperSize="9" scale="45" r:id="rId1"/>
  <headerFooter alignWithMargins="0">
    <oddHeader>&amp;R&amp;"Times New Roman,Normalny"&amp;15Załącznik Nr 6 do sprawozdania Burmistrza Barlinka z wykonania budżetu Gminy Barlinek &amp;16za 2014 rok</oddHeader>
    <oddFooter>&amp;C&amp;"Times New Roman,Normalny"Strona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showGridLines="0" defaultGridColor="0" view="pageBreakPreview" zoomScale="80" zoomScaleNormal="72" zoomScaleSheetLayoutView="80" colorId="15" workbookViewId="0" topLeftCell="A1">
      <selection activeCell="E97" sqref="E97"/>
    </sheetView>
  </sheetViews>
  <sheetFormatPr defaultColWidth="11.75390625" defaultRowHeight="12.75"/>
  <cols>
    <col min="1" max="1" width="8.375" style="2" customWidth="1"/>
    <col min="2" max="2" width="10.625" style="2" customWidth="1"/>
    <col min="3" max="3" width="8.75390625" style="2" customWidth="1"/>
    <col min="4" max="4" width="76.125" style="4" customWidth="1"/>
    <col min="5" max="5" width="16.75390625" style="234" customWidth="1"/>
    <col min="6" max="6" width="15.75390625" style="234" customWidth="1"/>
    <col min="7" max="7" width="10.75390625" style="235" customWidth="1"/>
    <col min="8" max="16384" width="11.75390625" style="2" customWidth="1"/>
  </cols>
  <sheetData>
    <row r="1" spans="1:7" s="236" customFormat="1" ht="30">
      <c r="A1" s="1255" t="s">
        <v>661</v>
      </c>
      <c r="B1" s="1255"/>
      <c r="C1" s="1255"/>
      <c r="D1" s="1255"/>
      <c r="E1" s="1255"/>
      <c r="F1" s="1255"/>
      <c r="G1" s="1255"/>
    </row>
    <row r="2" spans="1:7" s="236" customFormat="1" ht="15.75">
      <c r="A2" s="237"/>
      <c r="B2" s="237"/>
      <c r="C2" s="237"/>
      <c r="D2" s="237"/>
      <c r="E2" s="238"/>
      <c r="F2" s="239"/>
      <c r="G2" s="240"/>
    </row>
    <row r="3" spans="1:7" s="236" customFormat="1" ht="15" customHeight="1">
      <c r="A3" s="1256" t="s">
        <v>6</v>
      </c>
      <c r="B3" s="1257" t="s">
        <v>7</v>
      </c>
      <c r="C3" s="1257" t="s">
        <v>8</v>
      </c>
      <c r="D3" s="1257" t="s">
        <v>214</v>
      </c>
      <c r="E3" s="1257" t="s">
        <v>223</v>
      </c>
      <c r="F3" s="1257" t="s">
        <v>388</v>
      </c>
      <c r="G3" s="1258" t="s">
        <v>10</v>
      </c>
    </row>
    <row r="4" spans="1:7" s="236" customFormat="1" ht="15.75">
      <c r="A4" s="1256"/>
      <c r="B4" s="1257"/>
      <c r="C4" s="1257"/>
      <c r="D4" s="1257"/>
      <c r="E4" s="1257"/>
      <c r="F4" s="1257"/>
      <c r="G4" s="1258"/>
    </row>
    <row r="5" spans="1:7" s="236" customFormat="1" ht="16.5">
      <c r="A5" s="816" t="s">
        <v>12</v>
      </c>
      <c r="B5" s="817">
        <v>2</v>
      </c>
      <c r="C5" s="817">
        <v>3</v>
      </c>
      <c r="D5" s="817">
        <v>4</v>
      </c>
      <c r="E5" s="817">
        <v>5</v>
      </c>
      <c r="F5" s="817">
        <v>6</v>
      </c>
      <c r="G5" s="818">
        <v>7</v>
      </c>
    </row>
    <row r="6" spans="1:7" s="19" customFormat="1" ht="18.75" customHeight="1">
      <c r="A6" s="43">
        <v>600</v>
      </c>
      <c r="B6" s="43"/>
      <c r="C6" s="43"/>
      <c r="D6" s="35" t="s">
        <v>26</v>
      </c>
      <c r="E6" s="36">
        <f>SUM(E7+E11+E16)</f>
        <v>3659968</v>
      </c>
      <c r="F6" s="36">
        <f>SUM(F7+F11+F16)</f>
        <v>3633791.4299999997</v>
      </c>
      <c r="G6" s="815">
        <f>F6/E6*100</f>
        <v>99.28478691616975</v>
      </c>
    </row>
    <row r="7" spans="1:7" s="19" customFormat="1" ht="18.75" customHeight="1">
      <c r="A7" s="223"/>
      <c r="B7" s="223">
        <v>60013</v>
      </c>
      <c r="C7" s="223"/>
      <c r="D7" s="85" t="s">
        <v>598</v>
      </c>
      <c r="E7" s="243">
        <v>160000</v>
      </c>
      <c r="F7" s="243">
        <v>160000</v>
      </c>
      <c r="G7" s="751">
        <f aca="true" t="shared" si="0" ref="G7:G70">F7/E7*100</f>
        <v>100</v>
      </c>
    </row>
    <row r="8" spans="1:7" s="19" customFormat="1" ht="60" customHeight="1">
      <c r="A8" s="223"/>
      <c r="B8" s="223"/>
      <c r="C8" s="674">
        <v>6300</v>
      </c>
      <c r="D8" s="80" t="s">
        <v>599</v>
      </c>
      <c r="E8" s="75">
        <v>160000</v>
      </c>
      <c r="F8" s="75">
        <v>160000</v>
      </c>
      <c r="G8" s="756">
        <f t="shared" si="0"/>
        <v>100</v>
      </c>
    </row>
    <row r="9" spans="1:7" s="19" customFormat="1" ht="39.75" customHeight="1">
      <c r="A9" s="223"/>
      <c r="B9" s="223"/>
      <c r="C9" s="674"/>
      <c r="D9" s="676" t="s">
        <v>600</v>
      </c>
      <c r="E9" s="75">
        <v>60000</v>
      </c>
      <c r="F9" s="75">
        <v>60000</v>
      </c>
      <c r="G9" s="756">
        <f t="shared" si="0"/>
        <v>100</v>
      </c>
    </row>
    <row r="10" spans="1:7" s="19" customFormat="1" ht="19.5" customHeight="1">
      <c r="A10" s="223"/>
      <c r="B10" s="223"/>
      <c r="C10" s="674"/>
      <c r="D10" s="676" t="s">
        <v>601</v>
      </c>
      <c r="E10" s="75">
        <v>100000</v>
      </c>
      <c r="F10" s="75">
        <v>100000</v>
      </c>
      <c r="G10" s="756">
        <f t="shared" si="0"/>
        <v>100</v>
      </c>
    </row>
    <row r="11" spans="1:7" s="19" customFormat="1" ht="19.5" customHeight="1">
      <c r="A11" s="223"/>
      <c r="B11" s="223">
        <v>60014</v>
      </c>
      <c r="C11" s="674"/>
      <c r="D11" s="677" t="s">
        <v>602</v>
      </c>
      <c r="E11" s="243">
        <f>SUM(E12)</f>
        <v>44500</v>
      </c>
      <c r="F11" s="243">
        <f>SUM(F12)</f>
        <v>44471.340000000004</v>
      </c>
      <c r="G11" s="751">
        <f t="shared" si="0"/>
        <v>99.935595505618</v>
      </c>
    </row>
    <row r="12" spans="1:7" s="19" customFormat="1" ht="60" customHeight="1">
      <c r="A12" s="223"/>
      <c r="B12" s="223"/>
      <c r="C12" s="674">
        <v>6300</v>
      </c>
      <c r="D12" s="80" t="s">
        <v>599</v>
      </c>
      <c r="E12" s="75">
        <v>44500</v>
      </c>
      <c r="F12" s="75">
        <f>SUM(F13:F15)</f>
        <v>44471.340000000004</v>
      </c>
      <c r="G12" s="756">
        <f t="shared" si="0"/>
        <v>99.935595505618</v>
      </c>
    </row>
    <row r="13" spans="1:7" s="19" customFormat="1" ht="19.5" customHeight="1">
      <c r="A13" s="223"/>
      <c r="B13" s="223"/>
      <c r="C13" s="674"/>
      <c r="D13" s="80" t="s">
        <v>603</v>
      </c>
      <c r="E13" s="75">
        <v>5000</v>
      </c>
      <c r="F13" s="75">
        <v>4973.26</v>
      </c>
      <c r="G13" s="756">
        <f t="shared" si="0"/>
        <v>99.46520000000001</v>
      </c>
    </row>
    <row r="14" spans="1:7" s="19" customFormat="1" ht="16.5">
      <c r="A14" s="223"/>
      <c r="B14" s="223"/>
      <c r="C14" s="674"/>
      <c r="D14" s="80" t="s">
        <v>662</v>
      </c>
      <c r="E14" s="75">
        <v>19500</v>
      </c>
      <c r="F14" s="75">
        <v>19500</v>
      </c>
      <c r="G14" s="756">
        <f t="shared" si="0"/>
        <v>100</v>
      </c>
    </row>
    <row r="15" spans="1:7" s="19" customFormat="1" ht="16.5">
      <c r="A15" s="223"/>
      <c r="B15" s="223"/>
      <c r="C15" s="674"/>
      <c r="D15" s="80" t="s">
        <v>604</v>
      </c>
      <c r="E15" s="75">
        <v>20000</v>
      </c>
      <c r="F15" s="75">
        <v>19998.08</v>
      </c>
      <c r="G15" s="756">
        <f t="shared" si="0"/>
        <v>99.99040000000001</v>
      </c>
    </row>
    <row r="16" spans="1:7" s="66" customFormat="1" ht="18.75" customHeight="1">
      <c r="A16" s="44"/>
      <c r="B16" s="44">
        <v>60016</v>
      </c>
      <c r="C16" s="44"/>
      <c r="D16" s="45" t="s">
        <v>27</v>
      </c>
      <c r="E16" s="46">
        <f>SUM(E17+E18+E20)</f>
        <v>3455468</v>
      </c>
      <c r="F16" s="46">
        <f>SUM(F17+F18+F20)</f>
        <v>3429320.09</v>
      </c>
      <c r="G16" s="751">
        <f t="shared" si="0"/>
        <v>99.24328889748074</v>
      </c>
    </row>
    <row r="17" spans="1:7" s="66" customFormat="1" ht="18.75" customHeight="1">
      <c r="A17" s="44"/>
      <c r="B17" s="44"/>
      <c r="C17" s="679">
        <v>6050</v>
      </c>
      <c r="D17" s="678" t="s">
        <v>306</v>
      </c>
      <c r="E17" s="86">
        <v>2499808</v>
      </c>
      <c r="F17" s="86">
        <v>2493521.57</v>
      </c>
      <c r="G17" s="756">
        <f t="shared" si="0"/>
        <v>99.74852348660377</v>
      </c>
    </row>
    <row r="18" spans="1:7" s="19" customFormat="1" ht="18.75" customHeight="1">
      <c r="A18" s="44"/>
      <c r="B18" s="49"/>
      <c r="C18" s="49">
        <v>6057</v>
      </c>
      <c r="D18" s="32" t="s">
        <v>306</v>
      </c>
      <c r="E18" s="47">
        <v>438129</v>
      </c>
      <c r="F18" s="47">
        <v>438129</v>
      </c>
      <c r="G18" s="756">
        <f t="shared" si="0"/>
        <v>100</v>
      </c>
    </row>
    <row r="19" spans="1:7" s="19" customFormat="1" ht="19.5" customHeight="1">
      <c r="A19" s="44"/>
      <c r="B19" s="49"/>
      <c r="C19" s="49"/>
      <c r="D19" s="32" t="s">
        <v>605</v>
      </c>
      <c r="E19" s="47">
        <v>438129</v>
      </c>
      <c r="F19" s="47">
        <v>438129</v>
      </c>
      <c r="G19" s="756">
        <f t="shared" si="0"/>
        <v>100</v>
      </c>
    </row>
    <row r="20" spans="1:7" s="19" customFormat="1" ht="18.75" customHeight="1">
      <c r="A20" s="44"/>
      <c r="B20" s="49"/>
      <c r="C20" s="49">
        <v>6059</v>
      </c>
      <c r="D20" s="32" t="s">
        <v>306</v>
      </c>
      <c r="E20" s="47">
        <v>517531</v>
      </c>
      <c r="F20" s="47">
        <v>497669.52</v>
      </c>
      <c r="G20" s="756">
        <f t="shared" si="0"/>
        <v>96.16226274368105</v>
      </c>
    </row>
    <row r="21" spans="1:7" s="19" customFormat="1" ht="19.5" customHeight="1">
      <c r="A21" s="44"/>
      <c r="B21" s="49"/>
      <c r="C21" s="49"/>
      <c r="D21" s="32" t="s">
        <v>605</v>
      </c>
      <c r="E21" s="47">
        <v>517531</v>
      </c>
      <c r="F21" s="47">
        <v>497669.52</v>
      </c>
      <c r="G21" s="756">
        <f t="shared" si="0"/>
        <v>96.16226274368105</v>
      </c>
    </row>
    <row r="22" spans="1:7" s="19" customFormat="1" ht="18.75" customHeight="1">
      <c r="A22" s="35">
        <v>700</v>
      </c>
      <c r="B22" s="35"/>
      <c r="C22" s="35"/>
      <c r="D22" s="35" t="s">
        <v>274</v>
      </c>
      <c r="E22" s="107">
        <f>E26+E23</f>
        <v>4106886</v>
      </c>
      <c r="F22" s="107">
        <f>SUM(F23+F26)</f>
        <v>4106886</v>
      </c>
      <c r="G22" s="815">
        <f t="shared" si="0"/>
        <v>100</v>
      </c>
    </row>
    <row r="23" spans="1:7" s="19" customFormat="1" ht="18.75" customHeight="1">
      <c r="A23" s="183"/>
      <c r="B23" s="183">
        <v>70005</v>
      </c>
      <c r="C23" s="183"/>
      <c r="D23" s="38" t="s">
        <v>39</v>
      </c>
      <c r="E23" s="76">
        <v>6886</v>
      </c>
      <c r="F23" s="76">
        <v>6886</v>
      </c>
      <c r="G23" s="751">
        <f t="shared" si="0"/>
        <v>100</v>
      </c>
    </row>
    <row r="24" spans="1:7" s="19" customFormat="1" ht="18.75" customHeight="1">
      <c r="A24" s="183"/>
      <c r="B24" s="183"/>
      <c r="C24" s="675">
        <v>6060</v>
      </c>
      <c r="D24" s="32" t="s">
        <v>304</v>
      </c>
      <c r="E24" s="680">
        <v>6886</v>
      </c>
      <c r="F24" s="680">
        <v>6886</v>
      </c>
      <c r="G24" s="756">
        <f t="shared" si="0"/>
        <v>100</v>
      </c>
    </row>
    <row r="25" spans="1:7" s="19" customFormat="1" ht="18.75" customHeight="1">
      <c r="A25" s="183"/>
      <c r="B25" s="183"/>
      <c r="C25" s="675"/>
      <c r="D25" s="32" t="s">
        <v>663</v>
      </c>
      <c r="E25" s="680">
        <v>6886</v>
      </c>
      <c r="F25" s="680">
        <v>6886</v>
      </c>
      <c r="G25" s="756">
        <f t="shared" si="0"/>
        <v>100</v>
      </c>
    </row>
    <row r="26" spans="1:7" s="19" customFormat="1" ht="18.75" customHeight="1">
      <c r="A26" s="123"/>
      <c r="B26" s="123">
        <v>70021</v>
      </c>
      <c r="C26" s="123"/>
      <c r="D26" s="45" t="s">
        <v>280</v>
      </c>
      <c r="E26" s="77">
        <f>E27</f>
        <v>4100000</v>
      </c>
      <c r="F26" s="77">
        <f>F27</f>
        <v>4100000</v>
      </c>
      <c r="G26" s="751">
        <f t="shared" si="0"/>
        <v>100</v>
      </c>
    </row>
    <row r="27" spans="1:7" s="19" customFormat="1" ht="49.5">
      <c r="A27" s="44"/>
      <c r="B27" s="49"/>
      <c r="C27" s="49">
        <v>6010</v>
      </c>
      <c r="D27" s="32" t="s">
        <v>389</v>
      </c>
      <c r="E27" s="241">
        <v>4100000</v>
      </c>
      <c r="F27" s="241">
        <v>4100000</v>
      </c>
      <c r="G27" s="756">
        <f t="shared" si="0"/>
        <v>100</v>
      </c>
    </row>
    <row r="28" spans="1:7" s="19" customFormat="1" ht="18.75" customHeight="1">
      <c r="A28" s="44"/>
      <c r="B28" s="49"/>
      <c r="C28" s="189"/>
      <c r="D28" s="190" t="s">
        <v>390</v>
      </c>
      <c r="E28" s="241">
        <v>4100000</v>
      </c>
      <c r="F28" s="241">
        <v>4100000</v>
      </c>
      <c r="G28" s="756">
        <f t="shared" si="0"/>
        <v>100</v>
      </c>
    </row>
    <row r="29" spans="1:7" s="19" customFormat="1" ht="18.75" customHeight="1">
      <c r="A29" s="43">
        <v>750</v>
      </c>
      <c r="B29" s="43"/>
      <c r="C29" s="43"/>
      <c r="D29" s="35" t="s">
        <v>391</v>
      </c>
      <c r="E29" s="36">
        <f>SUM(E30+E33)</f>
        <v>142008</v>
      </c>
      <c r="F29" s="36">
        <f>SUM(F30+F33)</f>
        <v>140379.93000000002</v>
      </c>
      <c r="G29" s="815">
        <f t="shared" si="0"/>
        <v>98.85353642048337</v>
      </c>
    </row>
    <row r="30" spans="1:7" s="19" customFormat="1" ht="18.75" customHeight="1">
      <c r="A30" s="749"/>
      <c r="B30" s="749">
        <v>75023</v>
      </c>
      <c r="C30" s="749"/>
      <c r="D30" s="752" t="s">
        <v>60</v>
      </c>
      <c r="E30" s="750">
        <v>12000</v>
      </c>
      <c r="F30" s="750">
        <v>11870.48</v>
      </c>
      <c r="G30" s="751">
        <f t="shared" si="0"/>
        <v>98.92066666666666</v>
      </c>
    </row>
    <row r="31" spans="1:7" s="19" customFormat="1" ht="18.75" customHeight="1">
      <c r="A31" s="753"/>
      <c r="B31" s="753"/>
      <c r="C31" s="753">
        <v>6060</v>
      </c>
      <c r="D31" s="754" t="s">
        <v>304</v>
      </c>
      <c r="E31" s="755">
        <v>12000</v>
      </c>
      <c r="F31" s="755">
        <v>11870.48</v>
      </c>
      <c r="G31" s="756">
        <f t="shared" si="0"/>
        <v>98.92066666666666</v>
      </c>
    </row>
    <row r="32" spans="1:7" s="19" customFormat="1" ht="18.75" customHeight="1">
      <c r="A32" s="753"/>
      <c r="B32" s="753"/>
      <c r="C32" s="753"/>
      <c r="D32" s="754" t="s">
        <v>664</v>
      </c>
      <c r="E32" s="755">
        <v>12000</v>
      </c>
      <c r="F32" s="755">
        <v>11870.48</v>
      </c>
      <c r="G32" s="756">
        <f t="shared" si="0"/>
        <v>98.92066666666666</v>
      </c>
    </row>
    <row r="33" spans="1:7" s="66" customFormat="1" ht="18.75" customHeight="1">
      <c r="A33" s="44"/>
      <c r="B33" s="44">
        <v>75075</v>
      </c>
      <c r="C33" s="113"/>
      <c r="D33" s="45" t="s">
        <v>385</v>
      </c>
      <c r="E33" s="46">
        <f>SUM(E34+E36)</f>
        <v>130008</v>
      </c>
      <c r="F33" s="46">
        <f>F34+F36</f>
        <v>128509.45000000001</v>
      </c>
      <c r="G33" s="751">
        <f t="shared" si="0"/>
        <v>98.84734016368225</v>
      </c>
    </row>
    <row r="34" spans="1:7" s="66" customFormat="1" ht="18.75" customHeight="1">
      <c r="A34" s="44"/>
      <c r="B34" s="44"/>
      <c r="C34" s="49">
        <v>6058</v>
      </c>
      <c r="D34" s="32" t="s">
        <v>272</v>
      </c>
      <c r="E34" s="47">
        <v>72725</v>
      </c>
      <c r="F34" s="47">
        <f>F35</f>
        <v>71927.1</v>
      </c>
      <c r="G34" s="756">
        <f t="shared" si="0"/>
        <v>98.90285321416296</v>
      </c>
    </row>
    <row r="35" spans="1:7" s="66" customFormat="1" ht="18.75" customHeight="1">
      <c r="A35" s="44"/>
      <c r="B35" s="44"/>
      <c r="C35" s="113"/>
      <c r="D35" s="32" t="s">
        <v>392</v>
      </c>
      <c r="E35" s="47">
        <v>72725</v>
      </c>
      <c r="F35" s="47">
        <v>71927.1</v>
      </c>
      <c r="G35" s="756">
        <f t="shared" si="0"/>
        <v>98.90285321416296</v>
      </c>
    </row>
    <row r="36" spans="1:7" s="66" customFormat="1" ht="18.75" customHeight="1">
      <c r="A36" s="44"/>
      <c r="B36" s="44"/>
      <c r="C36" s="49">
        <v>6059</v>
      </c>
      <c r="D36" s="32" t="s">
        <v>272</v>
      </c>
      <c r="E36" s="47">
        <v>57283</v>
      </c>
      <c r="F36" s="47">
        <v>56582.35</v>
      </c>
      <c r="G36" s="756">
        <f t="shared" si="0"/>
        <v>98.7768622453433</v>
      </c>
    </row>
    <row r="37" spans="1:7" s="66" customFormat="1" ht="18.75" customHeight="1">
      <c r="A37" s="44"/>
      <c r="B37" s="44"/>
      <c r="C37" s="113"/>
      <c r="D37" s="32" t="s">
        <v>392</v>
      </c>
      <c r="E37" s="47">
        <v>57283</v>
      </c>
      <c r="F37" s="47">
        <v>56582.35</v>
      </c>
      <c r="G37" s="756">
        <f t="shared" si="0"/>
        <v>98.7768622453433</v>
      </c>
    </row>
    <row r="38" spans="1:7" s="66" customFormat="1" ht="18.75" customHeight="1">
      <c r="A38" s="706">
        <v>754</v>
      </c>
      <c r="B38" s="706"/>
      <c r="C38" s="757"/>
      <c r="D38" s="717" t="s">
        <v>69</v>
      </c>
      <c r="E38" s="710">
        <f>SUM(E39+E42)</f>
        <v>21000</v>
      </c>
      <c r="F38" s="710">
        <f>SUM(F39+F42)</f>
        <v>20999.89</v>
      </c>
      <c r="G38" s="815">
        <f t="shared" si="0"/>
        <v>99.99947619047619</v>
      </c>
    </row>
    <row r="39" spans="1:7" s="66" customFormat="1" ht="18.75" customHeight="1">
      <c r="A39" s="44"/>
      <c r="B39" s="44">
        <v>75405</v>
      </c>
      <c r="C39" s="113"/>
      <c r="D39" s="69" t="s">
        <v>665</v>
      </c>
      <c r="E39" s="72">
        <v>11000</v>
      </c>
      <c r="F39" s="72">
        <v>10999.89</v>
      </c>
      <c r="G39" s="751">
        <f t="shared" si="0"/>
        <v>99.999</v>
      </c>
    </row>
    <row r="40" spans="1:7" s="66" customFormat="1" ht="18.75" customHeight="1">
      <c r="A40" s="44"/>
      <c r="B40" s="44"/>
      <c r="C40" s="49">
        <v>6060</v>
      </c>
      <c r="D40" s="754" t="s">
        <v>304</v>
      </c>
      <c r="E40" s="47">
        <v>11000</v>
      </c>
      <c r="F40" s="47">
        <v>10999.89</v>
      </c>
      <c r="G40" s="756">
        <f t="shared" si="0"/>
        <v>99.999</v>
      </c>
    </row>
    <row r="41" spans="1:7" s="66" customFormat="1" ht="18.75" customHeight="1">
      <c r="A41" s="44"/>
      <c r="B41" s="44"/>
      <c r="C41" s="49"/>
      <c r="D41" s="754" t="s">
        <v>666</v>
      </c>
      <c r="E41" s="47">
        <v>11000</v>
      </c>
      <c r="F41" s="47">
        <v>10999.89</v>
      </c>
      <c r="G41" s="756">
        <f t="shared" si="0"/>
        <v>99.999</v>
      </c>
    </row>
    <row r="42" spans="1:7" s="66" customFormat="1" ht="18.75" customHeight="1">
      <c r="A42" s="44"/>
      <c r="B42" s="44">
        <v>75411</v>
      </c>
      <c r="C42" s="49"/>
      <c r="D42" s="758" t="s">
        <v>742</v>
      </c>
      <c r="E42" s="72">
        <v>10000</v>
      </c>
      <c r="F42" s="72">
        <v>10000</v>
      </c>
      <c r="G42" s="751">
        <f t="shared" si="0"/>
        <v>100</v>
      </c>
    </row>
    <row r="43" spans="1:7" s="66" customFormat="1" ht="42" customHeight="1">
      <c r="A43" s="44"/>
      <c r="B43" s="44"/>
      <c r="C43" s="49">
        <v>6170</v>
      </c>
      <c r="D43" s="754" t="s">
        <v>667</v>
      </c>
      <c r="E43" s="47">
        <v>10000</v>
      </c>
      <c r="F43" s="47">
        <v>10000</v>
      </c>
      <c r="G43" s="756">
        <f t="shared" si="0"/>
        <v>100</v>
      </c>
    </row>
    <row r="44" spans="1:7" s="66" customFormat="1" ht="16.5">
      <c r="A44" s="44"/>
      <c r="B44" s="44"/>
      <c r="C44" s="49"/>
      <c r="D44" s="754" t="s">
        <v>743</v>
      </c>
      <c r="E44" s="47">
        <v>10000</v>
      </c>
      <c r="F44" s="47">
        <v>10000</v>
      </c>
      <c r="G44" s="756">
        <f t="shared" si="0"/>
        <v>100</v>
      </c>
    </row>
    <row r="45" spans="1:7" s="19" customFormat="1" ht="18.75" customHeight="1">
      <c r="A45" s="43">
        <v>801</v>
      </c>
      <c r="B45" s="43"/>
      <c r="C45" s="43"/>
      <c r="D45" s="35" t="s">
        <v>130</v>
      </c>
      <c r="E45" s="36">
        <v>100000</v>
      </c>
      <c r="F45" s="36">
        <f>SUM(F46)</f>
        <v>67053.73</v>
      </c>
      <c r="G45" s="815">
        <f t="shared" si="0"/>
        <v>67.05373</v>
      </c>
    </row>
    <row r="46" spans="1:7" s="19" customFormat="1" ht="18.75" customHeight="1">
      <c r="A46" s="123"/>
      <c r="B46" s="123">
        <v>80195</v>
      </c>
      <c r="C46" s="123"/>
      <c r="D46" s="45" t="s">
        <v>131</v>
      </c>
      <c r="E46" s="77">
        <v>100000</v>
      </c>
      <c r="F46" s="77">
        <f>SUM(F48)</f>
        <v>67053.73</v>
      </c>
      <c r="G46" s="751">
        <f t="shared" si="0"/>
        <v>67.05373</v>
      </c>
    </row>
    <row r="47" spans="1:7" s="19" customFormat="1" ht="18.75" customHeight="1">
      <c r="A47" s="242"/>
      <c r="B47" s="242"/>
      <c r="C47" s="49">
        <v>6050</v>
      </c>
      <c r="D47" s="32" t="s">
        <v>272</v>
      </c>
      <c r="E47" s="47">
        <v>100000</v>
      </c>
      <c r="F47" s="47">
        <f>SUM(F48)</f>
        <v>67053.73</v>
      </c>
      <c r="G47" s="756">
        <f t="shared" si="0"/>
        <v>67.05373</v>
      </c>
    </row>
    <row r="48" spans="1:7" s="19" customFormat="1" ht="19.5" customHeight="1">
      <c r="A48" s="242"/>
      <c r="B48" s="242"/>
      <c r="C48" s="189"/>
      <c r="D48" s="190" t="s">
        <v>393</v>
      </c>
      <c r="E48" s="241">
        <v>100000</v>
      </c>
      <c r="F48" s="241">
        <v>67053.73</v>
      </c>
      <c r="G48" s="756">
        <f t="shared" si="0"/>
        <v>67.05373</v>
      </c>
    </row>
    <row r="49" spans="1:7" s="19" customFormat="1" ht="18.75" customHeight="1">
      <c r="A49" s="43">
        <v>900</v>
      </c>
      <c r="B49" s="43"/>
      <c r="C49" s="43"/>
      <c r="D49" s="35" t="s">
        <v>369</v>
      </c>
      <c r="E49" s="36">
        <f>SUM(E50+E57)</f>
        <v>2312373</v>
      </c>
      <c r="F49" s="36">
        <f>SUM(F50+F57)</f>
        <v>1787755.9</v>
      </c>
      <c r="G49" s="815">
        <f t="shared" si="0"/>
        <v>77.31260916815755</v>
      </c>
    </row>
    <row r="50" spans="1:7" s="19" customFormat="1" ht="18.75" customHeight="1">
      <c r="A50" s="44"/>
      <c r="B50" s="44">
        <v>90001</v>
      </c>
      <c r="C50" s="44"/>
      <c r="D50" s="45" t="s">
        <v>370</v>
      </c>
      <c r="E50" s="46">
        <f>E51+E55+E53</f>
        <v>1481537</v>
      </c>
      <c r="F50" s="46">
        <f>F51+F55+F53</f>
        <v>998062.61</v>
      </c>
      <c r="G50" s="751">
        <f t="shared" si="0"/>
        <v>67.36670160785725</v>
      </c>
    </row>
    <row r="51" spans="1:7" s="66" customFormat="1" ht="18.75" customHeight="1">
      <c r="A51" s="44"/>
      <c r="B51" s="49"/>
      <c r="C51" s="49">
        <v>6050</v>
      </c>
      <c r="D51" s="32" t="s">
        <v>272</v>
      </c>
      <c r="E51" s="47">
        <f>E52</f>
        <v>14500</v>
      </c>
      <c r="F51" s="47">
        <v>6307.37</v>
      </c>
      <c r="G51" s="756">
        <f t="shared" si="0"/>
        <v>43.49910344827586</v>
      </c>
    </row>
    <row r="52" spans="1:7" s="19" customFormat="1" ht="19.5" customHeight="1">
      <c r="A52" s="44"/>
      <c r="B52" s="49"/>
      <c r="C52" s="49"/>
      <c r="D52" s="32" t="s">
        <v>606</v>
      </c>
      <c r="E52" s="47">
        <v>14500</v>
      </c>
      <c r="F52" s="47">
        <v>6307.37</v>
      </c>
      <c r="G52" s="756">
        <f t="shared" si="0"/>
        <v>43.49910344827586</v>
      </c>
    </row>
    <row r="53" spans="1:7" s="19" customFormat="1" ht="21" customHeight="1">
      <c r="A53" s="44"/>
      <c r="B53" s="49"/>
      <c r="C53" s="49">
        <v>6057</v>
      </c>
      <c r="D53" s="32" t="s">
        <v>306</v>
      </c>
      <c r="E53" s="47">
        <v>826995</v>
      </c>
      <c r="F53" s="47">
        <v>597134.51</v>
      </c>
      <c r="G53" s="756">
        <f t="shared" si="0"/>
        <v>72.20533497784146</v>
      </c>
    </row>
    <row r="54" spans="1:7" s="19" customFormat="1" ht="39.75" customHeight="1">
      <c r="A54" s="44"/>
      <c r="B54" s="49"/>
      <c r="C54" s="49"/>
      <c r="D54" s="32" t="s">
        <v>394</v>
      </c>
      <c r="E54" s="47">
        <v>826995</v>
      </c>
      <c r="F54" s="47">
        <v>597134.51</v>
      </c>
      <c r="G54" s="756">
        <f t="shared" si="0"/>
        <v>72.20533497784146</v>
      </c>
    </row>
    <row r="55" spans="1:7" s="66" customFormat="1" ht="19.5" customHeight="1">
      <c r="A55" s="198"/>
      <c r="B55" s="44"/>
      <c r="C55" s="49">
        <v>6059</v>
      </c>
      <c r="D55" s="32" t="s">
        <v>272</v>
      </c>
      <c r="E55" s="47">
        <f>E56</f>
        <v>640042</v>
      </c>
      <c r="F55" s="47">
        <v>394620.73</v>
      </c>
      <c r="G55" s="756">
        <f t="shared" si="0"/>
        <v>61.6554429240581</v>
      </c>
    </row>
    <row r="56" spans="1:7" s="66" customFormat="1" ht="39.75" customHeight="1">
      <c r="A56" s="198"/>
      <c r="B56" s="44"/>
      <c r="C56" s="49"/>
      <c r="D56" s="32" t="s">
        <v>394</v>
      </c>
      <c r="E56" s="47">
        <v>640042</v>
      </c>
      <c r="F56" s="47">
        <v>394620.73</v>
      </c>
      <c r="G56" s="756">
        <f t="shared" si="0"/>
        <v>61.6554429240581</v>
      </c>
    </row>
    <row r="57" spans="1:7" s="66" customFormat="1" ht="19.5" customHeight="1">
      <c r="A57" s="198"/>
      <c r="B57" s="44">
        <v>90004</v>
      </c>
      <c r="C57" s="49"/>
      <c r="D57" s="45" t="s">
        <v>192</v>
      </c>
      <c r="E57" s="46">
        <f>SUM(E58+E60+E62+E64+E66)</f>
        <v>830836</v>
      </c>
      <c r="F57" s="46">
        <f>SUM(F58+F60+F62+F64+F66)</f>
        <v>789693.29</v>
      </c>
      <c r="G57" s="751">
        <f t="shared" si="0"/>
        <v>95.04803475054042</v>
      </c>
    </row>
    <row r="58" spans="1:7" s="66" customFormat="1" ht="19.5" customHeight="1">
      <c r="A58" s="198"/>
      <c r="B58" s="44"/>
      <c r="C58" s="49">
        <v>6057</v>
      </c>
      <c r="D58" s="32" t="s">
        <v>272</v>
      </c>
      <c r="E58" s="47">
        <f>E59</f>
        <v>327720</v>
      </c>
      <c r="F58" s="47">
        <v>301537.73</v>
      </c>
      <c r="G58" s="756">
        <f t="shared" si="0"/>
        <v>92.01078054436714</v>
      </c>
    </row>
    <row r="59" spans="1:7" s="66" customFormat="1" ht="19.5" customHeight="1">
      <c r="A59" s="198"/>
      <c r="B59" s="44"/>
      <c r="C59" s="49"/>
      <c r="D59" s="32" t="s">
        <v>395</v>
      </c>
      <c r="E59" s="47">
        <v>327720</v>
      </c>
      <c r="F59" s="47">
        <v>301537.73</v>
      </c>
      <c r="G59" s="756">
        <f t="shared" si="0"/>
        <v>92.01078054436714</v>
      </c>
    </row>
    <row r="60" spans="1:7" s="66" customFormat="1" ht="19.5" customHeight="1">
      <c r="A60" s="198"/>
      <c r="B60" s="44"/>
      <c r="C60" s="49">
        <v>6059</v>
      </c>
      <c r="D60" s="32" t="s">
        <v>272</v>
      </c>
      <c r="E60" s="47">
        <f>E61</f>
        <v>407720</v>
      </c>
      <c r="F60" s="47">
        <v>407082.56</v>
      </c>
      <c r="G60" s="756">
        <f t="shared" si="0"/>
        <v>99.84365741194937</v>
      </c>
    </row>
    <row r="61" spans="1:7" s="66" customFormat="1" ht="19.5" customHeight="1">
      <c r="A61" s="198"/>
      <c r="B61" s="44"/>
      <c r="C61" s="49"/>
      <c r="D61" s="32" t="s">
        <v>395</v>
      </c>
      <c r="E61" s="47">
        <v>407720</v>
      </c>
      <c r="F61" s="47">
        <v>407082.56</v>
      </c>
      <c r="G61" s="756">
        <f t="shared" si="0"/>
        <v>99.84365741194937</v>
      </c>
    </row>
    <row r="62" spans="1:7" s="66" customFormat="1" ht="19.5" customHeight="1">
      <c r="A62" s="198"/>
      <c r="B62" s="44"/>
      <c r="C62" s="49">
        <v>6060</v>
      </c>
      <c r="D62" s="32" t="s">
        <v>304</v>
      </c>
      <c r="E62" s="47">
        <v>26000</v>
      </c>
      <c r="F62" s="47">
        <v>26000</v>
      </c>
      <c r="G62" s="756">
        <f t="shared" si="0"/>
        <v>100</v>
      </c>
    </row>
    <row r="63" spans="1:7" s="66" customFormat="1" ht="19.5" customHeight="1">
      <c r="A63" s="198"/>
      <c r="B63" s="44"/>
      <c r="C63" s="49"/>
      <c r="D63" s="32" t="s">
        <v>607</v>
      </c>
      <c r="E63" s="47">
        <v>26000</v>
      </c>
      <c r="F63" s="47">
        <v>26000</v>
      </c>
      <c r="G63" s="756">
        <f t="shared" si="0"/>
        <v>100</v>
      </c>
    </row>
    <row r="64" spans="1:7" s="66" customFormat="1" ht="19.5" customHeight="1">
      <c r="A64" s="198"/>
      <c r="B64" s="44"/>
      <c r="C64" s="49">
        <v>6067</v>
      </c>
      <c r="D64" s="32" t="s">
        <v>304</v>
      </c>
      <c r="E64" s="47">
        <v>51147</v>
      </c>
      <c r="F64" s="47">
        <v>39515.25</v>
      </c>
      <c r="G64" s="756">
        <f t="shared" si="0"/>
        <v>77.25819696169863</v>
      </c>
    </row>
    <row r="65" spans="1:7" s="66" customFormat="1" ht="19.5" customHeight="1">
      <c r="A65" s="198"/>
      <c r="B65" s="44"/>
      <c r="C65" s="49"/>
      <c r="D65" s="32" t="s">
        <v>608</v>
      </c>
      <c r="E65" s="47">
        <v>51147</v>
      </c>
      <c r="F65" s="47">
        <v>39515.25</v>
      </c>
      <c r="G65" s="756">
        <f t="shared" si="0"/>
        <v>77.25819696169863</v>
      </c>
    </row>
    <row r="66" spans="1:7" s="66" customFormat="1" ht="19.5" customHeight="1">
      <c r="A66" s="198"/>
      <c r="B66" s="44"/>
      <c r="C66" s="49">
        <v>6069</v>
      </c>
      <c r="D66" s="32" t="s">
        <v>304</v>
      </c>
      <c r="E66" s="47">
        <v>18249</v>
      </c>
      <c r="F66" s="47">
        <v>15557.75</v>
      </c>
      <c r="G66" s="756">
        <f t="shared" si="0"/>
        <v>85.2526165817305</v>
      </c>
    </row>
    <row r="67" spans="1:7" s="66" customFormat="1" ht="19.5" customHeight="1">
      <c r="A67" s="198"/>
      <c r="B67" s="44"/>
      <c r="C67" s="49"/>
      <c r="D67" s="32" t="s">
        <v>608</v>
      </c>
      <c r="E67" s="47">
        <v>18249</v>
      </c>
      <c r="F67" s="47">
        <v>15557.75</v>
      </c>
      <c r="G67" s="756">
        <f t="shared" si="0"/>
        <v>85.2526165817305</v>
      </c>
    </row>
    <row r="68" spans="1:7" s="19" customFormat="1" ht="18.75" customHeight="1">
      <c r="A68" s="43">
        <v>921</v>
      </c>
      <c r="B68" s="43"/>
      <c r="C68" s="43"/>
      <c r="D68" s="35" t="s">
        <v>203</v>
      </c>
      <c r="E68" s="36">
        <v>7000</v>
      </c>
      <c r="F68" s="36">
        <v>0</v>
      </c>
      <c r="G68" s="815">
        <f t="shared" si="0"/>
        <v>0</v>
      </c>
    </row>
    <row r="69" spans="1:7" s="19" customFormat="1" ht="18.75" customHeight="1">
      <c r="A69" s="44"/>
      <c r="B69" s="44">
        <v>92109</v>
      </c>
      <c r="C69" s="44"/>
      <c r="D69" s="45" t="s">
        <v>396</v>
      </c>
      <c r="E69" s="46">
        <f>SUM(E71:E72)</f>
        <v>7000</v>
      </c>
      <c r="F69" s="46">
        <v>0</v>
      </c>
      <c r="G69" s="751">
        <f t="shared" si="0"/>
        <v>0</v>
      </c>
    </row>
    <row r="70" spans="1:9" s="19" customFormat="1" ht="18.75" customHeight="1">
      <c r="A70" s="44"/>
      <c r="B70" s="49"/>
      <c r="C70" s="49">
        <v>6050</v>
      </c>
      <c r="D70" s="32" t="s">
        <v>269</v>
      </c>
      <c r="E70" s="47">
        <v>7000</v>
      </c>
      <c r="F70" s="47">
        <v>0</v>
      </c>
      <c r="G70" s="756">
        <f t="shared" si="0"/>
        <v>0</v>
      </c>
      <c r="H70" s="66"/>
      <c r="I70" s="66"/>
    </row>
    <row r="71" spans="1:9" s="19" customFormat="1" ht="27.75" customHeight="1">
      <c r="A71" s="44"/>
      <c r="B71" s="49"/>
      <c r="C71" s="49"/>
      <c r="D71" s="32" t="s">
        <v>609</v>
      </c>
      <c r="E71" s="47">
        <v>0</v>
      </c>
      <c r="F71" s="47">
        <v>0</v>
      </c>
      <c r="G71" s="756">
        <v>0</v>
      </c>
      <c r="H71" s="66"/>
      <c r="I71" s="66"/>
    </row>
    <row r="72" spans="1:9" s="19" customFormat="1" ht="19.5" customHeight="1">
      <c r="A72" s="44"/>
      <c r="B72" s="49"/>
      <c r="C72" s="49"/>
      <c r="D72" s="32" t="s">
        <v>610</v>
      </c>
      <c r="E72" s="47">
        <v>7000</v>
      </c>
      <c r="F72" s="47">
        <v>0</v>
      </c>
      <c r="G72" s="756">
        <f aca="true" t="shared" si="1" ref="G72:G87">F72/E72*100</f>
        <v>0</v>
      </c>
      <c r="H72" s="66"/>
      <c r="I72" s="66"/>
    </row>
    <row r="73" spans="1:7" s="66" customFormat="1" ht="18.75" customHeight="1">
      <c r="A73" s="43">
        <v>926</v>
      </c>
      <c r="B73" s="43"/>
      <c r="C73" s="43"/>
      <c r="D73" s="35" t="s">
        <v>744</v>
      </c>
      <c r="E73" s="36">
        <f>SUM(E74+E84)</f>
        <v>811246</v>
      </c>
      <c r="F73" s="36">
        <f>SUM(F75+F80+F78+F82)</f>
        <v>765064.06</v>
      </c>
      <c r="G73" s="815">
        <f t="shared" si="1"/>
        <v>94.30728287104036</v>
      </c>
    </row>
    <row r="74" spans="1:7" s="66" customFormat="1" ht="18.75" customHeight="1">
      <c r="A74" s="44"/>
      <c r="B74" s="44">
        <v>92601</v>
      </c>
      <c r="C74" s="44"/>
      <c r="D74" s="45" t="s">
        <v>208</v>
      </c>
      <c r="E74" s="46">
        <f>SUM(E75+E78+E80+E82)</f>
        <v>808246</v>
      </c>
      <c r="F74" s="46">
        <f>SUM(F75+F80+F78+F82)</f>
        <v>765064.06</v>
      </c>
      <c r="G74" s="751">
        <f t="shared" si="1"/>
        <v>94.65732710090741</v>
      </c>
    </row>
    <row r="75" spans="1:7" s="19" customFormat="1" ht="18.75" customHeight="1">
      <c r="A75" s="44"/>
      <c r="B75" s="49"/>
      <c r="C75" s="49">
        <v>6050</v>
      </c>
      <c r="D75" s="32" t="s">
        <v>269</v>
      </c>
      <c r="E75" s="47">
        <f>SUM(E76:E77)</f>
        <v>373084</v>
      </c>
      <c r="F75" s="47">
        <f>SUM(F76:F77)</f>
        <v>373083.78</v>
      </c>
      <c r="G75" s="756">
        <f t="shared" si="1"/>
        <v>99.99994103204641</v>
      </c>
    </row>
    <row r="76" spans="1:7" s="19" customFormat="1" ht="18" customHeight="1">
      <c r="A76" s="44"/>
      <c r="B76" s="49"/>
      <c r="C76" s="49"/>
      <c r="D76" s="32" t="s">
        <v>745</v>
      </c>
      <c r="E76" s="47">
        <v>10000</v>
      </c>
      <c r="F76" s="47">
        <v>10000</v>
      </c>
      <c r="G76" s="756">
        <f t="shared" si="1"/>
        <v>100</v>
      </c>
    </row>
    <row r="77" spans="1:7" s="19" customFormat="1" ht="18" customHeight="1">
      <c r="A77" s="44"/>
      <c r="B77" s="49"/>
      <c r="C77" s="49"/>
      <c r="D77" s="32" t="s">
        <v>746</v>
      </c>
      <c r="E77" s="47">
        <v>363084</v>
      </c>
      <c r="F77" s="47">
        <v>363083.78</v>
      </c>
      <c r="G77" s="756">
        <f t="shared" si="1"/>
        <v>99.99993940796071</v>
      </c>
    </row>
    <row r="78" spans="1:7" s="19" customFormat="1" ht="18" customHeight="1">
      <c r="A78" s="44"/>
      <c r="B78" s="49"/>
      <c r="C78" s="49">
        <v>6057</v>
      </c>
      <c r="D78" s="32" t="s">
        <v>269</v>
      </c>
      <c r="E78" s="47">
        <v>269823</v>
      </c>
      <c r="F78" s="47">
        <f>SUM(F79)</f>
        <v>245007.98</v>
      </c>
      <c r="G78" s="756">
        <f t="shared" si="1"/>
        <v>90.80322285350026</v>
      </c>
    </row>
    <row r="79" spans="1:7" s="19" customFormat="1" ht="18" customHeight="1">
      <c r="A79" s="44"/>
      <c r="B79" s="49"/>
      <c r="C79" s="49"/>
      <c r="D79" s="32" t="s">
        <v>747</v>
      </c>
      <c r="E79" s="47">
        <v>269823</v>
      </c>
      <c r="F79" s="47">
        <v>245007.98</v>
      </c>
      <c r="G79" s="756">
        <f t="shared" si="1"/>
        <v>90.80322285350026</v>
      </c>
    </row>
    <row r="80" spans="1:7" s="19" customFormat="1" ht="18.75" customHeight="1">
      <c r="A80" s="44"/>
      <c r="B80" s="49"/>
      <c r="C80" s="49">
        <v>6059</v>
      </c>
      <c r="D80" s="32" t="s">
        <v>269</v>
      </c>
      <c r="E80" s="47">
        <v>155339</v>
      </c>
      <c r="F80" s="47">
        <v>136972.3</v>
      </c>
      <c r="G80" s="756">
        <f t="shared" si="1"/>
        <v>88.17637553994811</v>
      </c>
    </row>
    <row r="81" spans="1:7" s="19" customFormat="1" ht="18.75" customHeight="1">
      <c r="A81" s="44"/>
      <c r="B81" s="49"/>
      <c r="C81" s="49"/>
      <c r="D81" s="32" t="s">
        <v>747</v>
      </c>
      <c r="E81" s="47">
        <v>155339</v>
      </c>
      <c r="F81" s="47">
        <v>136972.3</v>
      </c>
      <c r="G81" s="756">
        <f t="shared" si="1"/>
        <v>88.17637553994811</v>
      </c>
    </row>
    <row r="82" spans="1:7" s="19" customFormat="1" ht="18.75" customHeight="1">
      <c r="A82" s="44"/>
      <c r="B82" s="49"/>
      <c r="C82" s="49">
        <v>6060</v>
      </c>
      <c r="D82" s="32" t="s">
        <v>304</v>
      </c>
      <c r="E82" s="47">
        <v>10000</v>
      </c>
      <c r="F82" s="47">
        <v>10000</v>
      </c>
      <c r="G82" s="756">
        <f t="shared" si="1"/>
        <v>100</v>
      </c>
    </row>
    <row r="83" spans="1:7" s="19" customFormat="1" ht="33">
      <c r="A83" s="44"/>
      <c r="B83" s="49"/>
      <c r="C83" s="49"/>
      <c r="D83" s="32" t="s">
        <v>668</v>
      </c>
      <c r="E83" s="47">
        <v>10000</v>
      </c>
      <c r="F83" s="47">
        <v>10000</v>
      </c>
      <c r="G83" s="756">
        <f t="shared" si="1"/>
        <v>100</v>
      </c>
    </row>
    <row r="84" spans="1:7" s="19" customFormat="1" ht="18" customHeight="1">
      <c r="A84" s="44"/>
      <c r="B84" s="119">
        <v>92695</v>
      </c>
      <c r="C84" s="49"/>
      <c r="D84" s="69" t="s">
        <v>16</v>
      </c>
      <c r="E84" s="72">
        <v>3000</v>
      </c>
      <c r="F84" s="72">
        <v>0</v>
      </c>
      <c r="G84" s="751">
        <f t="shared" si="1"/>
        <v>0</v>
      </c>
    </row>
    <row r="85" spans="1:7" s="19" customFormat="1" ht="18" customHeight="1">
      <c r="A85" s="44"/>
      <c r="B85" s="49"/>
      <c r="C85" s="49">
        <v>6060</v>
      </c>
      <c r="D85" s="32" t="s">
        <v>304</v>
      </c>
      <c r="E85" s="47">
        <v>3000</v>
      </c>
      <c r="F85" s="47">
        <v>0</v>
      </c>
      <c r="G85" s="756">
        <f t="shared" si="1"/>
        <v>0</v>
      </c>
    </row>
    <row r="86" spans="1:7" s="19" customFormat="1" ht="18" customHeight="1" thickBot="1">
      <c r="A86" s="1085"/>
      <c r="B86" s="1054"/>
      <c r="C86" s="1054"/>
      <c r="D86" s="114" t="s">
        <v>611</v>
      </c>
      <c r="E86" s="1049">
        <v>3000</v>
      </c>
      <c r="F86" s="1049">
        <v>0</v>
      </c>
      <c r="G86" s="1086">
        <f t="shared" si="1"/>
        <v>0</v>
      </c>
    </row>
    <row r="87" spans="1:7" s="19" customFormat="1" ht="24.75" customHeight="1" thickBot="1">
      <c r="A87" s="1204" t="s">
        <v>212</v>
      </c>
      <c r="B87" s="1205"/>
      <c r="C87" s="1205"/>
      <c r="D87" s="1205"/>
      <c r="E87" s="1087">
        <f>SUM(E6+E22+E29+E45+E49+E68+E73+E38)</f>
        <v>11160481</v>
      </c>
      <c r="F87" s="1087">
        <f>F38+F45+F29+F22+F6+F49+F68+F73</f>
        <v>10521930.94</v>
      </c>
      <c r="G87" s="1088">
        <f t="shared" si="1"/>
        <v>94.27847186873038</v>
      </c>
    </row>
    <row r="88" spans="5:6" ht="15.75">
      <c r="E88" s="244"/>
      <c r="F88" s="244"/>
    </row>
    <row r="89" spans="5:6" ht="15.75">
      <c r="E89" s="244"/>
      <c r="F89" s="244"/>
    </row>
    <row r="90" spans="5:6" ht="15.75">
      <c r="E90" s="244"/>
      <c r="F90" s="244"/>
    </row>
    <row r="91" spans="5:6" ht="15.75">
      <c r="E91" s="244"/>
      <c r="F91" s="244"/>
    </row>
    <row r="92" spans="5:6" ht="15.75">
      <c r="E92" s="244"/>
      <c r="F92" s="244"/>
    </row>
    <row r="93" spans="5:6" ht="15.75">
      <c r="E93" s="244"/>
      <c r="F93" s="244"/>
    </row>
    <row r="94" spans="5:6" ht="15.75">
      <c r="E94" s="244"/>
      <c r="F94" s="244"/>
    </row>
    <row r="95" spans="5:6" ht="15.75">
      <c r="E95" s="244"/>
      <c r="F95" s="244"/>
    </row>
    <row r="96" spans="5:6" ht="15.75">
      <c r="E96" s="244"/>
      <c r="F96" s="244"/>
    </row>
    <row r="97" spans="5:6" ht="15.75">
      <c r="E97" s="244"/>
      <c r="F97" s="244"/>
    </row>
    <row r="98" spans="5:6" ht="15.75">
      <c r="E98" s="244"/>
      <c r="F98" s="244"/>
    </row>
    <row r="99" spans="5:6" ht="15.75">
      <c r="E99" s="244"/>
      <c r="F99" s="244"/>
    </row>
    <row r="100" spans="5:6" ht="15.75">
      <c r="E100" s="244"/>
      <c r="F100" s="244"/>
    </row>
    <row r="101" spans="5:6" ht="15.75">
      <c r="E101" s="244"/>
      <c r="F101" s="244"/>
    </row>
    <row r="102" spans="5:6" ht="15.75">
      <c r="E102" s="244"/>
      <c r="F102" s="244"/>
    </row>
    <row r="103" spans="5:6" ht="15.75">
      <c r="E103" s="244"/>
      <c r="F103" s="244"/>
    </row>
    <row r="104" spans="5:6" ht="15.75">
      <c r="E104" s="244"/>
      <c r="F104" s="244"/>
    </row>
    <row r="105" spans="5:6" ht="15.75">
      <c r="E105" s="244"/>
      <c r="F105" s="244"/>
    </row>
    <row r="106" spans="5:6" ht="15.75">
      <c r="E106" s="244"/>
      <c r="F106" s="244"/>
    </row>
    <row r="107" spans="5:6" ht="15.75">
      <c r="E107" s="244"/>
      <c r="F107" s="244"/>
    </row>
    <row r="108" spans="5:6" ht="15.75">
      <c r="E108" s="244"/>
      <c r="F108" s="244"/>
    </row>
    <row r="109" spans="5:6" ht="15.75">
      <c r="E109" s="244"/>
      <c r="F109" s="244"/>
    </row>
    <row r="110" spans="5:6" ht="15.75">
      <c r="E110" s="244"/>
      <c r="F110" s="244"/>
    </row>
    <row r="111" spans="5:6" ht="15.75">
      <c r="E111" s="244"/>
      <c r="F111" s="244"/>
    </row>
    <row r="112" spans="5:6" ht="15.75">
      <c r="E112" s="244"/>
      <c r="F112" s="244"/>
    </row>
    <row r="113" spans="5:6" ht="15.75">
      <c r="E113" s="244"/>
      <c r="F113" s="244"/>
    </row>
    <row r="114" spans="5:6" ht="15.75">
      <c r="E114" s="244"/>
      <c r="F114" s="244"/>
    </row>
    <row r="115" spans="5:6" ht="15.75">
      <c r="E115" s="244"/>
      <c r="F115" s="244"/>
    </row>
    <row r="116" spans="5:6" ht="15.75">
      <c r="E116" s="244"/>
      <c r="F116" s="244"/>
    </row>
    <row r="117" spans="5:6" ht="15.75">
      <c r="E117" s="244"/>
      <c r="F117" s="244"/>
    </row>
    <row r="118" spans="5:6" ht="15.75">
      <c r="E118" s="244"/>
      <c r="F118" s="244"/>
    </row>
    <row r="119" spans="5:6" ht="15.75">
      <c r="E119" s="244"/>
      <c r="F119" s="244"/>
    </row>
    <row r="120" spans="5:6" ht="15.75">
      <c r="E120" s="244"/>
      <c r="F120" s="244"/>
    </row>
    <row r="121" spans="5:6" ht="15.75">
      <c r="E121" s="244"/>
      <c r="F121" s="244"/>
    </row>
    <row r="122" spans="5:6" ht="15.75">
      <c r="E122" s="244"/>
      <c r="F122" s="244"/>
    </row>
    <row r="123" spans="5:6" ht="15.75">
      <c r="E123" s="244"/>
      <c r="F123" s="244"/>
    </row>
    <row r="124" spans="5:6" ht="15.75">
      <c r="E124" s="244"/>
      <c r="F124" s="244"/>
    </row>
    <row r="125" spans="5:6" ht="15.75">
      <c r="E125" s="244"/>
      <c r="F125" s="244"/>
    </row>
    <row r="126" spans="5:6" ht="15.75">
      <c r="E126" s="244"/>
      <c r="F126" s="244"/>
    </row>
    <row r="127" spans="5:6" ht="15.75">
      <c r="E127" s="244"/>
      <c r="F127" s="244"/>
    </row>
    <row r="128" spans="5:6" ht="15.75">
      <c r="E128" s="244"/>
      <c r="F128" s="244"/>
    </row>
    <row r="129" spans="5:6" ht="15.75">
      <c r="E129" s="244"/>
      <c r="F129" s="244"/>
    </row>
    <row r="130" spans="5:6" ht="15.75">
      <c r="E130" s="244"/>
      <c r="F130" s="244"/>
    </row>
    <row r="131" spans="5:6" ht="15.75">
      <c r="E131" s="244"/>
      <c r="F131" s="244"/>
    </row>
    <row r="132" spans="5:6" ht="15.75">
      <c r="E132" s="244"/>
      <c r="F132" s="244"/>
    </row>
    <row r="133" spans="5:6" ht="15.75">
      <c r="E133" s="244"/>
      <c r="F133" s="244"/>
    </row>
    <row r="134" spans="5:6" ht="15.75">
      <c r="E134" s="244"/>
      <c r="F134" s="244"/>
    </row>
    <row r="135" spans="5:6" ht="15.75">
      <c r="E135" s="244"/>
      <c r="F135" s="244"/>
    </row>
    <row r="136" spans="5:6" ht="15.75">
      <c r="E136" s="244"/>
      <c r="F136" s="244"/>
    </row>
    <row r="137" spans="5:6" ht="15.75">
      <c r="E137" s="244"/>
      <c r="F137" s="244"/>
    </row>
    <row r="138" spans="5:6" ht="15.75">
      <c r="E138" s="244"/>
      <c r="F138" s="244"/>
    </row>
    <row r="139" spans="5:6" ht="15.75">
      <c r="E139" s="244"/>
      <c r="F139" s="244"/>
    </row>
    <row r="140" spans="5:6" ht="15.75">
      <c r="E140" s="244"/>
      <c r="F140" s="244"/>
    </row>
    <row r="141" spans="5:6" ht="15.75">
      <c r="E141" s="244"/>
      <c r="F141" s="244"/>
    </row>
    <row r="142" spans="5:6" ht="15.75">
      <c r="E142" s="244"/>
      <c r="F142" s="244"/>
    </row>
    <row r="143" spans="5:6" ht="15.75">
      <c r="E143" s="244"/>
      <c r="F143" s="244"/>
    </row>
    <row r="144" spans="5:6" ht="15.75">
      <c r="E144" s="244"/>
      <c r="F144" s="244"/>
    </row>
    <row r="145" spans="5:6" ht="15.75">
      <c r="E145" s="244"/>
      <c r="F145" s="244"/>
    </row>
    <row r="146" spans="5:6" ht="15.75">
      <c r="E146" s="244"/>
      <c r="F146" s="244"/>
    </row>
    <row r="147" spans="5:6" ht="15.75">
      <c r="E147" s="244"/>
      <c r="F147" s="244"/>
    </row>
    <row r="148" spans="5:6" ht="15.75">
      <c r="E148" s="244"/>
      <c r="F148" s="244"/>
    </row>
    <row r="149" spans="5:6" ht="15.75">
      <c r="E149" s="244"/>
      <c r="F149" s="244"/>
    </row>
    <row r="150" spans="5:6" ht="15.75">
      <c r="E150" s="244"/>
      <c r="F150" s="244"/>
    </row>
    <row r="151" spans="5:6" ht="15.75">
      <c r="E151" s="244"/>
      <c r="F151" s="244"/>
    </row>
    <row r="152" spans="5:6" ht="15.75">
      <c r="E152" s="244"/>
      <c r="F152" s="244"/>
    </row>
    <row r="153" spans="5:6" ht="15.75">
      <c r="E153" s="244"/>
      <c r="F153" s="244"/>
    </row>
    <row r="154" spans="5:6" ht="15.75">
      <c r="E154" s="244"/>
      <c r="F154" s="244"/>
    </row>
    <row r="155" spans="5:6" ht="15.75">
      <c r="E155" s="244"/>
      <c r="F155" s="244"/>
    </row>
    <row r="156" spans="5:6" ht="15.75">
      <c r="E156" s="244"/>
      <c r="F156" s="244"/>
    </row>
    <row r="157" spans="5:6" ht="15.75">
      <c r="E157" s="244"/>
      <c r="F157" s="244"/>
    </row>
    <row r="158" spans="5:6" ht="15.75">
      <c r="E158" s="244"/>
      <c r="F158" s="244"/>
    </row>
    <row r="159" spans="5:6" ht="15.75">
      <c r="E159" s="244"/>
      <c r="F159" s="244"/>
    </row>
    <row r="160" spans="5:6" ht="15.75">
      <c r="E160" s="244"/>
      <c r="F160" s="244"/>
    </row>
    <row r="161" spans="5:6" ht="15.75">
      <c r="E161" s="244"/>
      <c r="F161" s="244"/>
    </row>
    <row r="162" spans="5:6" ht="15.75">
      <c r="E162" s="244"/>
      <c r="F162" s="244"/>
    </row>
    <row r="163" spans="5:6" ht="15.75">
      <c r="E163" s="244"/>
      <c r="F163" s="244"/>
    </row>
    <row r="164" spans="5:6" ht="15.75">
      <c r="E164" s="244"/>
      <c r="F164" s="244"/>
    </row>
    <row r="165" spans="5:6" ht="15.75">
      <c r="E165" s="244"/>
      <c r="F165" s="244"/>
    </row>
    <row r="166" spans="5:6" ht="15.75">
      <c r="E166" s="244"/>
      <c r="F166" s="244"/>
    </row>
    <row r="167" spans="5:6" ht="15.75">
      <c r="E167" s="244"/>
      <c r="F167" s="244"/>
    </row>
    <row r="168" spans="5:6" ht="15.75">
      <c r="E168" s="244"/>
      <c r="F168" s="244"/>
    </row>
    <row r="169" spans="5:6" ht="15.75">
      <c r="E169" s="244"/>
      <c r="F169" s="244"/>
    </row>
    <row r="170" spans="5:6" ht="15.75">
      <c r="E170" s="244"/>
      <c r="F170" s="244"/>
    </row>
    <row r="171" spans="5:6" ht="15.75">
      <c r="E171" s="244"/>
      <c r="F171" s="244"/>
    </row>
    <row r="172" spans="5:6" ht="15.75">
      <c r="E172" s="244"/>
      <c r="F172" s="244"/>
    </row>
    <row r="173" spans="5:6" ht="15.75">
      <c r="E173" s="244"/>
      <c r="F173" s="244"/>
    </row>
    <row r="174" spans="5:6" ht="15.75">
      <c r="E174" s="244"/>
      <c r="F174" s="244"/>
    </row>
    <row r="175" spans="5:6" ht="15.75">
      <c r="E175" s="244"/>
      <c r="F175" s="244"/>
    </row>
    <row r="176" spans="5:6" ht="15.75">
      <c r="E176" s="244"/>
      <c r="F176" s="244"/>
    </row>
    <row r="177" spans="5:6" ht="15.75">
      <c r="E177" s="244"/>
      <c r="F177" s="244"/>
    </row>
    <row r="178" spans="5:6" ht="15.75">
      <c r="E178" s="244"/>
      <c r="F178" s="244"/>
    </row>
    <row r="179" spans="5:6" ht="15.75">
      <c r="E179" s="244"/>
      <c r="F179" s="244"/>
    </row>
    <row r="180" spans="5:6" ht="15.75">
      <c r="E180" s="244"/>
      <c r="F180" s="244"/>
    </row>
    <row r="181" spans="5:6" ht="15.75">
      <c r="E181" s="244"/>
      <c r="F181" s="244"/>
    </row>
    <row r="182" spans="5:6" ht="15.75">
      <c r="E182" s="244"/>
      <c r="F182" s="244"/>
    </row>
    <row r="183" spans="5:6" ht="15.75">
      <c r="E183" s="244"/>
      <c r="F183" s="244"/>
    </row>
    <row r="184" spans="5:6" ht="15.75">
      <c r="E184" s="244"/>
      <c r="F184" s="244"/>
    </row>
    <row r="185" spans="5:6" ht="15.75">
      <c r="E185" s="244"/>
      <c r="F185" s="244"/>
    </row>
    <row r="186" spans="5:6" ht="15.75">
      <c r="E186" s="244"/>
      <c r="F186" s="244"/>
    </row>
    <row r="187" spans="5:6" ht="15.75">
      <c r="E187" s="244"/>
      <c r="F187" s="244"/>
    </row>
    <row r="188" spans="5:6" ht="15.75">
      <c r="E188" s="244"/>
      <c r="F188" s="244"/>
    </row>
    <row r="189" spans="5:6" ht="15.75">
      <c r="E189" s="244"/>
      <c r="F189" s="244"/>
    </row>
    <row r="190" spans="5:6" ht="15.75">
      <c r="E190" s="244"/>
      <c r="F190" s="244"/>
    </row>
    <row r="191" spans="5:6" ht="15.75">
      <c r="E191" s="244"/>
      <c r="F191" s="244"/>
    </row>
  </sheetData>
  <sheetProtection selectLockedCells="1" selectUnlockedCells="1"/>
  <mergeCells count="9">
    <mergeCell ref="A87:D87"/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68" r:id="rId1"/>
  <headerFooter alignWithMargins="0">
    <oddHeader>&amp;R&amp;"Times New Roman,Normalny"&amp;15Załącznik Nr 7 do sprawozdania Burmistrza Barlinka z wykonania budżetu Gminy Barlinek za 2014 rok</oddHeader>
    <oddFooter>&amp;C&amp;"Times New Roman,Normalny"&amp;12Strona &amp;P z &amp;N</oddFooter>
  </headerFooter>
  <rowBreaks count="1" manualBreakCount="1">
    <brk id="48" max="255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showGridLines="0" defaultGridColor="0" view="pageBreakPreview" zoomScale="80" zoomScaleNormal="72" zoomScaleSheetLayoutView="80" colorId="15" workbookViewId="0" topLeftCell="A1">
      <selection activeCell="G3" sqref="G3:G11"/>
    </sheetView>
  </sheetViews>
  <sheetFormatPr defaultColWidth="9.00390625" defaultRowHeight="18" customHeight="1"/>
  <cols>
    <col min="1" max="1" width="10.75390625" style="245" customWidth="1"/>
    <col min="2" max="2" width="10.75390625" style="246" customWidth="1"/>
    <col min="3" max="3" width="5.875" style="246" customWidth="1"/>
    <col min="4" max="4" width="70.75390625" style="247" customWidth="1"/>
    <col min="5" max="6" width="12.75390625" style="246" customWidth="1"/>
    <col min="7" max="7" width="13.75390625" style="246" customWidth="1"/>
    <col min="8" max="16384" width="9.00390625" style="246" customWidth="1"/>
  </cols>
  <sheetData>
    <row r="1" spans="1:7" s="248" customFormat="1" ht="31.5" customHeight="1">
      <c r="A1" s="1264" t="s">
        <v>397</v>
      </c>
      <c r="B1" s="1264"/>
      <c r="C1" s="1264"/>
      <c r="D1" s="1264"/>
      <c r="E1" s="1264"/>
      <c r="F1" s="1264"/>
      <c r="G1" s="1264"/>
    </row>
    <row r="2" spans="1:4" s="248" customFormat="1" ht="19.5" customHeight="1">
      <c r="A2" s="1265" t="s">
        <v>398</v>
      </c>
      <c r="B2" s="1265"/>
      <c r="C2" s="1265"/>
      <c r="D2" s="1265"/>
    </row>
    <row r="3" spans="1:7" s="250" customFormat="1" ht="16.5" customHeight="1">
      <c r="A3" s="1266" t="s">
        <v>6</v>
      </c>
      <c r="B3" s="1259" t="s">
        <v>7</v>
      </c>
      <c r="C3" s="1259" t="s">
        <v>8</v>
      </c>
      <c r="D3" s="1259" t="s">
        <v>9</v>
      </c>
      <c r="E3" s="1259" t="s">
        <v>399</v>
      </c>
      <c r="F3" s="1259" t="s">
        <v>400</v>
      </c>
      <c r="G3" s="1259" t="s">
        <v>388</v>
      </c>
    </row>
    <row r="4" spans="1:7" s="20" customFormat="1" ht="34.5" customHeight="1">
      <c r="A4" s="1266"/>
      <c r="B4" s="1259"/>
      <c r="C4" s="1259"/>
      <c r="D4" s="1259"/>
      <c r="E4" s="1259"/>
      <c r="F4" s="1259"/>
      <c r="G4" s="1259"/>
    </row>
    <row r="5" spans="1:7" s="254" customFormat="1" ht="17.25" customHeight="1">
      <c r="A5" s="251">
        <v>1</v>
      </c>
      <c r="B5" s="252">
        <v>2</v>
      </c>
      <c r="C5" s="252">
        <v>3</v>
      </c>
      <c r="D5" s="252">
        <v>4</v>
      </c>
      <c r="E5" s="252">
        <v>5</v>
      </c>
      <c r="F5" s="253">
        <v>6</v>
      </c>
      <c r="G5" s="253">
        <v>7</v>
      </c>
    </row>
    <row r="6" spans="1:7" s="248" customFormat="1" ht="18" customHeight="1">
      <c r="A6" s="255" t="s">
        <v>139</v>
      </c>
      <c r="B6" s="255">
        <v>80101</v>
      </c>
      <c r="C6" s="255"/>
      <c r="D6" s="256" t="s">
        <v>131</v>
      </c>
      <c r="E6" s="257">
        <f aca="true" t="shared" si="0" ref="E6:E12">G6/F6*100</f>
        <v>149.07187499999998</v>
      </c>
      <c r="F6" s="258">
        <f>SUM(F8:F9)</f>
        <v>6080</v>
      </c>
      <c r="G6" s="258">
        <f>SUM(G7:G9)</f>
        <v>9063.57</v>
      </c>
    </row>
    <row r="7" spans="1:7" s="248" customFormat="1" ht="18" customHeight="1">
      <c r="A7" s="255"/>
      <c r="B7" s="255"/>
      <c r="C7" s="696" t="s">
        <v>42</v>
      </c>
      <c r="D7" s="28" t="s">
        <v>405</v>
      </c>
      <c r="E7" s="697">
        <v>0</v>
      </c>
      <c r="F7" s="698">
        <v>0</v>
      </c>
      <c r="G7" s="698">
        <v>140</v>
      </c>
    </row>
    <row r="8" spans="1:7" s="248" customFormat="1" ht="48" customHeight="1">
      <c r="A8" s="259"/>
      <c r="B8" s="260"/>
      <c r="C8" s="260" t="s">
        <v>17</v>
      </c>
      <c r="D8" s="261" t="s">
        <v>401</v>
      </c>
      <c r="E8" s="262">
        <f t="shared" si="0"/>
        <v>157.9810035842294</v>
      </c>
      <c r="F8" s="263">
        <v>5580</v>
      </c>
      <c r="G8" s="263">
        <v>8815.34</v>
      </c>
    </row>
    <row r="9" spans="1:7" s="248" customFormat="1" ht="19.5" customHeight="1">
      <c r="A9" s="259"/>
      <c r="B9" s="260"/>
      <c r="C9" s="260" t="s">
        <v>37</v>
      </c>
      <c r="D9" s="261" t="s">
        <v>50</v>
      </c>
      <c r="E9" s="262">
        <f t="shared" si="0"/>
        <v>21.646</v>
      </c>
      <c r="F9" s="263">
        <v>500</v>
      </c>
      <c r="G9" s="263">
        <v>108.23</v>
      </c>
    </row>
    <row r="10" spans="1:7" s="248" customFormat="1" ht="19.5" customHeight="1">
      <c r="A10" s="255"/>
      <c r="B10" s="255" t="s">
        <v>402</v>
      </c>
      <c r="C10" s="260"/>
      <c r="D10" s="256" t="s">
        <v>153</v>
      </c>
      <c r="E10" s="257">
        <f t="shared" si="0"/>
        <v>77.3134199134199</v>
      </c>
      <c r="F10" s="258">
        <f>SUM(F11)</f>
        <v>115500</v>
      </c>
      <c r="G10" s="258">
        <f>SUM(G11)</f>
        <v>89297</v>
      </c>
    </row>
    <row r="11" spans="1:7" s="248" customFormat="1" ht="19.5" customHeight="1">
      <c r="A11" s="255"/>
      <c r="B11" s="255"/>
      <c r="C11" s="260" t="s">
        <v>24</v>
      </c>
      <c r="D11" s="261" t="s">
        <v>25</v>
      </c>
      <c r="E11" s="262">
        <f t="shared" si="0"/>
        <v>77.3134199134199</v>
      </c>
      <c r="F11" s="263">
        <v>115500</v>
      </c>
      <c r="G11" s="263">
        <v>89297</v>
      </c>
    </row>
    <row r="12" spans="1:7" s="248" customFormat="1" ht="18" customHeight="1">
      <c r="A12" s="1267" t="s">
        <v>212</v>
      </c>
      <c r="B12" s="1267"/>
      <c r="C12" s="1267"/>
      <c r="D12" s="1267"/>
      <c r="E12" s="1040">
        <f t="shared" si="0"/>
        <v>80.90193288369798</v>
      </c>
      <c r="F12" s="1041">
        <f>F6+F10</f>
        <v>121580</v>
      </c>
      <c r="G12" s="1041">
        <f>G6+G10</f>
        <v>98360.57</v>
      </c>
    </row>
    <row r="13" spans="1:7" s="248" customFormat="1" ht="18" customHeight="1">
      <c r="A13" s="199"/>
      <c r="B13" s="265"/>
      <c r="C13" s="265"/>
      <c r="D13" s="265"/>
      <c r="E13" s="265"/>
      <c r="F13" s="265"/>
      <c r="G13" s="265"/>
    </row>
    <row r="14" spans="1:7" s="248" customFormat="1" ht="18" customHeight="1">
      <c r="A14" s="1268" t="s">
        <v>403</v>
      </c>
      <c r="B14" s="1268"/>
      <c r="C14" s="1268"/>
      <c r="D14" s="1268"/>
      <c r="E14" s="1268"/>
      <c r="F14" s="1268"/>
      <c r="G14" s="1268"/>
    </row>
    <row r="15" spans="1:7" s="248" customFormat="1" ht="18" customHeight="1">
      <c r="A15" s="1266" t="s">
        <v>6</v>
      </c>
      <c r="B15" s="1259" t="s">
        <v>7</v>
      </c>
      <c r="C15" s="1259" t="s">
        <v>8</v>
      </c>
      <c r="D15" s="1259" t="s">
        <v>9</v>
      </c>
      <c r="E15" s="1259" t="s">
        <v>399</v>
      </c>
      <c r="F15" s="1259" t="s">
        <v>400</v>
      </c>
      <c r="G15" s="1259" t="s">
        <v>388</v>
      </c>
    </row>
    <row r="16" spans="1:7" s="248" customFormat="1" ht="18" customHeight="1">
      <c r="A16" s="1266"/>
      <c r="B16" s="1259"/>
      <c r="C16" s="1259"/>
      <c r="D16" s="1259"/>
      <c r="E16" s="1259"/>
      <c r="F16" s="1259"/>
      <c r="G16" s="1259"/>
    </row>
    <row r="17" spans="1:7" s="248" customFormat="1" ht="18" customHeight="1">
      <c r="A17" s="266">
        <v>1</v>
      </c>
      <c r="B17" s="267">
        <v>2</v>
      </c>
      <c r="C17" s="267">
        <v>3</v>
      </c>
      <c r="D17" s="267">
        <v>4</v>
      </c>
      <c r="E17" s="267">
        <v>5</v>
      </c>
      <c r="F17" s="268">
        <v>6</v>
      </c>
      <c r="G17" s="268">
        <v>7</v>
      </c>
    </row>
    <row r="18" spans="1:7" s="248" customFormat="1" ht="18" customHeight="1">
      <c r="A18" s="255" t="s">
        <v>139</v>
      </c>
      <c r="B18" s="255">
        <v>80101</v>
      </c>
      <c r="C18" s="255"/>
      <c r="D18" s="256" t="s">
        <v>131</v>
      </c>
      <c r="E18" s="257">
        <f>G18/F18*100</f>
        <v>78.61166666666665</v>
      </c>
      <c r="F18" s="258">
        <f>SUM(F19:F21)</f>
        <v>600</v>
      </c>
      <c r="G18" s="258">
        <f>SUM(G19:G21)</f>
        <v>471.66999999999996</v>
      </c>
    </row>
    <row r="19" spans="1:7" s="248" customFormat="1" ht="47.25" customHeight="1">
      <c r="A19" s="259"/>
      <c r="B19" s="260"/>
      <c r="C19" s="260" t="s">
        <v>17</v>
      </c>
      <c r="D19" s="261" t="s">
        <v>401</v>
      </c>
      <c r="E19" s="262">
        <f>G19/F19*100</f>
        <v>12.5</v>
      </c>
      <c r="F19" s="263">
        <v>200</v>
      </c>
      <c r="G19" s="263">
        <v>25</v>
      </c>
    </row>
    <row r="20" spans="1:7" s="248" customFormat="1" ht="19.5" customHeight="1">
      <c r="A20" s="259"/>
      <c r="B20" s="260"/>
      <c r="C20" s="260" t="s">
        <v>24</v>
      </c>
      <c r="D20" s="261" t="s">
        <v>25</v>
      </c>
      <c r="E20" s="262">
        <v>0</v>
      </c>
      <c r="F20" s="263">
        <v>0</v>
      </c>
      <c r="G20" s="263">
        <v>250</v>
      </c>
    </row>
    <row r="21" spans="1:7" s="248" customFormat="1" ht="18" customHeight="1">
      <c r="A21" s="259"/>
      <c r="B21" s="260"/>
      <c r="C21" s="260" t="s">
        <v>37</v>
      </c>
      <c r="D21" s="261" t="s">
        <v>50</v>
      </c>
      <c r="E21" s="262">
        <f>G21/F21*100</f>
        <v>49.1675</v>
      </c>
      <c r="F21" s="263">
        <v>400</v>
      </c>
      <c r="G21" s="263">
        <v>196.67</v>
      </c>
    </row>
    <row r="22" spans="1:7" s="248" customFormat="1" ht="18" customHeight="1">
      <c r="A22" s="1267" t="s">
        <v>212</v>
      </c>
      <c r="B22" s="1267"/>
      <c r="C22" s="1267"/>
      <c r="D22" s="1267"/>
      <c r="E22" s="1040">
        <f>G22/F22*100</f>
        <v>78.61166666666665</v>
      </c>
      <c r="F22" s="1041">
        <f>F18</f>
        <v>600</v>
      </c>
      <c r="G22" s="1041">
        <f>SUM(G19:G21)</f>
        <v>471.66999999999996</v>
      </c>
    </row>
    <row r="23" spans="1:7" s="248" customFormat="1" ht="18" customHeight="1">
      <c r="A23" s="199"/>
      <c r="B23" s="269"/>
      <c r="C23" s="269"/>
      <c r="D23" s="269"/>
      <c r="E23" s="269"/>
      <c r="F23" s="269"/>
      <c r="G23" s="269"/>
    </row>
    <row r="24" spans="1:7" s="248" customFormat="1" ht="18" customHeight="1">
      <c r="A24" s="1260" t="s">
        <v>404</v>
      </c>
      <c r="B24" s="1260"/>
      <c r="C24" s="1260"/>
      <c r="D24" s="1260"/>
      <c r="E24" s="1260"/>
      <c r="F24" s="1260"/>
      <c r="G24" s="1260"/>
    </row>
    <row r="25" spans="1:7" s="248" customFormat="1" ht="18" customHeight="1">
      <c r="A25" s="1266" t="s">
        <v>6</v>
      </c>
      <c r="B25" s="1259" t="s">
        <v>7</v>
      </c>
      <c r="C25" s="1259" t="s">
        <v>8</v>
      </c>
      <c r="D25" s="1259" t="s">
        <v>9</v>
      </c>
      <c r="E25" s="1259" t="s">
        <v>399</v>
      </c>
      <c r="F25" s="1259" t="s">
        <v>400</v>
      </c>
      <c r="G25" s="1259" t="s">
        <v>388</v>
      </c>
    </row>
    <row r="26" spans="1:7" s="248" customFormat="1" ht="18" customHeight="1">
      <c r="A26" s="1266"/>
      <c r="B26" s="1259"/>
      <c r="C26" s="1259"/>
      <c r="D26" s="1259"/>
      <c r="E26" s="1259"/>
      <c r="F26" s="1259"/>
      <c r="G26" s="1259"/>
    </row>
    <row r="27" spans="1:7" s="248" customFormat="1" ht="18" customHeight="1">
      <c r="A27" s="251">
        <v>1</v>
      </c>
      <c r="B27" s="252">
        <v>2</v>
      </c>
      <c r="C27" s="252">
        <v>3</v>
      </c>
      <c r="D27" s="252">
        <v>4</v>
      </c>
      <c r="E27" s="252">
        <v>5</v>
      </c>
      <c r="F27" s="253">
        <v>6</v>
      </c>
      <c r="G27" s="253">
        <v>7</v>
      </c>
    </row>
    <row r="28" spans="1:7" s="248" customFormat="1" ht="18" customHeight="1">
      <c r="A28" s="255" t="s">
        <v>139</v>
      </c>
      <c r="B28" s="255">
        <v>80101</v>
      </c>
      <c r="C28" s="255"/>
      <c r="D28" s="256" t="s">
        <v>131</v>
      </c>
      <c r="E28" s="257">
        <f aca="true" t="shared" si="1" ref="E28:E34">G28/F28*100</f>
        <v>146.50958797615962</v>
      </c>
      <c r="F28" s="258">
        <f>SUM(F29:F31)</f>
        <v>7718</v>
      </c>
      <c r="G28" s="258">
        <f>SUM(G29:G31)</f>
        <v>11307.61</v>
      </c>
    </row>
    <row r="29" spans="1:7" s="248" customFormat="1" ht="18" customHeight="1">
      <c r="A29" s="260"/>
      <c r="B29" s="260"/>
      <c r="C29" s="260" t="s">
        <v>42</v>
      </c>
      <c r="D29" s="28" t="s">
        <v>405</v>
      </c>
      <c r="E29" s="262">
        <f t="shared" si="1"/>
        <v>327.77777777777777</v>
      </c>
      <c r="F29" s="263">
        <v>18</v>
      </c>
      <c r="G29" s="263">
        <v>59</v>
      </c>
    </row>
    <row r="30" spans="1:7" s="248" customFormat="1" ht="47.25" customHeight="1">
      <c r="A30" s="259"/>
      <c r="B30" s="260"/>
      <c r="C30" s="260" t="s">
        <v>17</v>
      </c>
      <c r="D30" s="261" t="s">
        <v>401</v>
      </c>
      <c r="E30" s="262">
        <f t="shared" si="1"/>
        <v>147.42223684210526</v>
      </c>
      <c r="F30" s="263">
        <v>7600</v>
      </c>
      <c r="G30" s="263">
        <v>11204.09</v>
      </c>
    </row>
    <row r="31" spans="1:7" s="248" customFormat="1" ht="18" customHeight="1">
      <c r="A31" s="259"/>
      <c r="B31" s="260"/>
      <c r="C31" s="260" t="s">
        <v>37</v>
      </c>
      <c r="D31" s="261" t="s">
        <v>50</v>
      </c>
      <c r="E31" s="262">
        <f t="shared" si="1"/>
        <v>44.52</v>
      </c>
      <c r="F31" s="263">
        <v>100</v>
      </c>
      <c r="G31" s="263">
        <v>44.52</v>
      </c>
    </row>
    <row r="32" spans="1:7" s="248" customFormat="1" ht="18" customHeight="1">
      <c r="A32" s="255"/>
      <c r="B32" s="255" t="s">
        <v>402</v>
      </c>
      <c r="C32" s="260"/>
      <c r="D32" s="256" t="s">
        <v>153</v>
      </c>
      <c r="E32" s="257">
        <f t="shared" si="1"/>
        <v>71.4621212121212</v>
      </c>
      <c r="F32" s="258">
        <f>SUM(F33)</f>
        <v>26400</v>
      </c>
      <c r="G32" s="258">
        <f>SUM(G33)</f>
        <v>18866</v>
      </c>
    </row>
    <row r="33" spans="1:7" s="248" customFormat="1" ht="18" customHeight="1">
      <c r="A33" s="255"/>
      <c r="B33" s="255"/>
      <c r="C33" s="260" t="s">
        <v>24</v>
      </c>
      <c r="D33" s="261" t="s">
        <v>25</v>
      </c>
      <c r="E33" s="262">
        <f t="shared" si="1"/>
        <v>71.4621212121212</v>
      </c>
      <c r="F33" s="263">
        <v>26400</v>
      </c>
      <c r="G33" s="263">
        <v>18866</v>
      </c>
    </row>
    <row r="34" spans="1:7" s="248" customFormat="1" ht="18" customHeight="1">
      <c r="A34" s="1267" t="s">
        <v>212</v>
      </c>
      <c r="B34" s="1267"/>
      <c r="C34" s="1267"/>
      <c r="D34" s="1267"/>
      <c r="E34" s="1040">
        <f t="shared" si="1"/>
        <v>88.43897649334662</v>
      </c>
      <c r="F34" s="1041">
        <f>F28+F32</f>
        <v>34118</v>
      </c>
      <c r="G34" s="1041">
        <f>SUM(G28+G32)</f>
        <v>30173.61</v>
      </c>
    </row>
    <row r="35" spans="1:5" s="248" customFormat="1" ht="18" customHeight="1">
      <c r="A35" s="199"/>
      <c r="D35" s="270"/>
      <c r="E35" s="271"/>
    </row>
    <row r="36" spans="1:5" s="248" customFormat="1" ht="18" customHeight="1">
      <c r="A36" s="1265" t="s">
        <v>406</v>
      </c>
      <c r="B36" s="1265"/>
      <c r="C36" s="1265"/>
      <c r="D36" s="1265"/>
      <c r="E36" s="271"/>
    </row>
    <row r="37" spans="1:7" s="248" customFormat="1" ht="18" customHeight="1">
      <c r="A37" s="1266" t="s">
        <v>6</v>
      </c>
      <c r="B37" s="1259" t="s">
        <v>7</v>
      </c>
      <c r="C37" s="1259" t="s">
        <v>8</v>
      </c>
      <c r="D37" s="1259" t="s">
        <v>9</v>
      </c>
      <c r="E37" s="1259" t="s">
        <v>399</v>
      </c>
      <c r="F37" s="1259" t="s">
        <v>400</v>
      </c>
      <c r="G37" s="1259" t="s">
        <v>388</v>
      </c>
    </row>
    <row r="38" spans="1:7" s="248" customFormat="1" ht="18" customHeight="1">
      <c r="A38" s="1266"/>
      <c r="B38" s="1259"/>
      <c r="C38" s="1259"/>
      <c r="D38" s="1259"/>
      <c r="E38" s="1259"/>
      <c r="F38" s="1259"/>
      <c r="G38" s="1259"/>
    </row>
    <row r="39" spans="1:7" s="248" customFormat="1" ht="18" customHeight="1">
      <c r="A39" s="251">
        <v>1</v>
      </c>
      <c r="B39" s="252">
        <v>2</v>
      </c>
      <c r="C39" s="252">
        <v>3</v>
      </c>
      <c r="D39" s="252">
        <v>4</v>
      </c>
      <c r="E39" s="252">
        <v>5</v>
      </c>
      <c r="F39" s="253">
        <v>6</v>
      </c>
      <c r="G39" s="253">
        <v>7</v>
      </c>
    </row>
    <row r="40" spans="1:7" s="248" customFormat="1" ht="18" customHeight="1">
      <c r="A40" s="255" t="s">
        <v>139</v>
      </c>
      <c r="B40" s="255" t="s">
        <v>225</v>
      </c>
      <c r="C40" s="255"/>
      <c r="D40" s="256" t="s">
        <v>150</v>
      </c>
      <c r="E40" s="257">
        <f>G40/F40*100</f>
        <v>87.99934580662043</v>
      </c>
      <c r="F40" s="258">
        <f>SUM(F41:F44)</f>
        <v>30572</v>
      </c>
      <c r="G40" s="258">
        <f>SUM(G41:G44)</f>
        <v>26903.16</v>
      </c>
    </row>
    <row r="41" spans="1:7" s="248" customFormat="1" ht="18" customHeight="1">
      <c r="A41" s="255"/>
      <c r="B41" s="255"/>
      <c r="C41" s="260" t="s">
        <v>42</v>
      </c>
      <c r="D41" s="28" t="s">
        <v>405</v>
      </c>
      <c r="E41" s="262">
        <f>G41/F41*100</f>
        <v>350</v>
      </c>
      <c r="F41" s="263">
        <v>52</v>
      </c>
      <c r="G41" s="263">
        <v>182</v>
      </c>
    </row>
    <row r="42" spans="1:7" s="248" customFormat="1" ht="48.75" customHeight="1">
      <c r="A42" s="259"/>
      <c r="B42" s="260"/>
      <c r="C42" s="260" t="s">
        <v>17</v>
      </c>
      <c r="D42" s="261" t="s">
        <v>401</v>
      </c>
      <c r="E42" s="262">
        <f>G42/F42*100</f>
        <v>87.72246666666668</v>
      </c>
      <c r="F42" s="263">
        <v>30000</v>
      </c>
      <c r="G42" s="263">
        <v>26316.74</v>
      </c>
    </row>
    <row r="43" spans="1:7" s="248" customFormat="1" ht="18" customHeight="1">
      <c r="A43" s="259"/>
      <c r="B43" s="260"/>
      <c r="C43" s="260" t="s">
        <v>37</v>
      </c>
      <c r="D43" s="261" t="s">
        <v>50</v>
      </c>
      <c r="E43" s="262">
        <f>G43/F43*100</f>
        <v>101.105</v>
      </c>
      <c r="F43" s="263">
        <v>400</v>
      </c>
      <c r="G43" s="263">
        <v>404.42</v>
      </c>
    </row>
    <row r="44" spans="1:7" s="248" customFormat="1" ht="18" customHeight="1">
      <c r="A44" s="259"/>
      <c r="B44" s="260"/>
      <c r="C44" s="260" t="s">
        <v>30</v>
      </c>
      <c r="D44" s="28" t="s">
        <v>407</v>
      </c>
      <c r="E44" s="262">
        <v>0</v>
      </c>
      <c r="F44" s="263">
        <v>120</v>
      </c>
      <c r="G44" s="263">
        <v>0</v>
      </c>
    </row>
    <row r="45" spans="1:7" s="248" customFormat="1" ht="18" customHeight="1">
      <c r="A45" s="255"/>
      <c r="B45" s="255" t="s">
        <v>402</v>
      </c>
      <c r="C45" s="260"/>
      <c r="D45" s="256" t="s">
        <v>153</v>
      </c>
      <c r="E45" s="257">
        <f>G45/F45*100</f>
        <v>28.011363636363633</v>
      </c>
      <c r="F45" s="258">
        <f>SUM(F46)</f>
        <v>8800</v>
      </c>
      <c r="G45" s="258">
        <f>SUM(G46)</f>
        <v>2465</v>
      </c>
    </row>
    <row r="46" spans="1:7" s="248" customFormat="1" ht="18" customHeight="1">
      <c r="A46" s="255"/>
      <c r="B46" s="255"/>
      <c r="C46" s="260" t="s">
        <v>24</v>
      </c>
      <c r="D46" s="261" t="s">
        <v>25</v>
      </c>
      <c r="E46" s="262">
        <f>G46/F46*100</f>
        <v>28.011363636363633</v>
      </c>
      <c r="F46" s="263">
        <v>8800</v>
      </c>
      <c r="G46" s="263">
        <v>2465</v>
      </c>
    </row>
    <row r="47" spans="1:7" s="248" customFormat="1" ht="18" customHeight="1">
      <c r="A47" s="1267" t="s">
        <v>212</v>
      </c>
      <c r="B47" s="1267"/>
      <c r="C47" s="1267"/>
      <c r="D47" s="1267"/>
      <c r="E47" s="1040">
        <f>G47/F47*100</f>
        <v>74.59148633546683</v>
      </c>
      <c r="F47" s="1041">
        <f>F40+F45</f>
        <v>39372</v>
      </c>
      <c r="G47" s="1041">
        <f>G40+G45</f>
        <v>29368.16</v>
      </c>
    </row>
    <row r="48" spans="1:7" s="248" customFormat="1" ht="18" customHeight="1">
      <c r="A48" s="199"/>
      <c r="B48" s="269"/>
      <c r="C48" s="269"/>
      <c r="D48" s="269"/>
      <c r="E48" s="269"/>
      <c r="F48" s="269"/>
      <c r="G48" s="269"/>
    </row>
    <row r="49" spans="1:7" s="248" customFormat="1" ht="18" customHeight="1">
      <c r="A49" s="1260" t="s">
        <v>408</v>
      </c>
      <c r="B49" s="1260"/>
      <c r="C49" s="1260"/>
      <c r="D49" s="1260"/>
      <c r="E49" s="1260"/>
      <c r="F49" s="1260"/>
      <c r="G49" s="1260"/>
    </row>
    <row r="50" spans="1:7" s="248" customFormat="1" ht="18" customHeight="1">
      <c r="A50" s="1266" t="s">
        <v>6</v>
      </c>
      <c r="B50" s="1259" t="s">
        <v>7</v>
      </c>
      <c r="C50" s="1259" t="s">
        <v>8</v>
      </c>
      <c r="D50" s="1259" t="s">
        <v>9</v>
      </c>
      <c r="E50" s="1259" t="s">
        <v>399</v>
      </c>
      <c r="F50" s="1259" t="s">
        <v>400</v>
      </c>
      <c r="G50" s="1259" t="s">
        <v>388</v>
      </c>
    </row>
    <row r="51" spans="1:7" s="248" customFormat="1" ht="18" customHeight="1">
      <c r="A51" s="1266"/>
      <c r="B51" s="1259"/>
      <c r="C51" s="1259"/>
      <c r="D51" s="1259"/>
      <c r="E51" s="1259"/>
      <c r="F51" s="1259"/>
      <c r="G51" s="1259"/>
    </row>
    <row r="52" spans="1:7" s="248" customFormat="1" ht="18" customHeight="1">
      <c r="A52" s="251">
        <v>1</v>
      </c>
      <c r="B52" s="252">
        <v>2</v>
      </c>
      <c r="C52" s="252">
        <v>3</v>
      </c>
      <c r="D52" s="252">
        <v>4</v>
      </c>
      <c r="E52" s="252">
        <v>5</v>
      </c>
      <c r="F52" s="253">
        <v>6</v>
      </c>
      <c r="G52" s="253">
        <v>7</v>
      </c>
    </row>
    <row r="53" spans="1:7" s="248" customFormat="1" ht="18" customHeight="1">
      <c r="A53" s="255" t="s">
        <v>139</v>
      </c>
      <c r="B53" s="255" t="s">
        <v>225</v>
      </c>
      <c r="C53" s="255"/>
      <c r="D53" s="256" t="s">
        <v>150</v>
      </c>
      <c r="E53" s="257">
        <f aca="true" t="shared" si="2" ref="E53:E59">G53/F53*100</f>
        <v>89.8968936678614</v>
      </c>
      <c r="F53" s="258">
        <f>SUM(F54:F56)</f>
        <v>16740</v>
      </c>
      <c r="G53" s="258">
        <f>SUM(G54:G56)</f>
        <v>15048.74</v>
      </c>
    </row>
    <row r="54" spans="1:7" s="248" customFormat="1" ht="45.75" customHeight="1">
      <c r="A54" s="259"/>
      <c r="B54" s="260"/>
      <c r="C54" s="260" t="s">
        <v>17</v>
      </c>
      <c r="D54" s="261" t="s">
        <v>401</v>
      </c>
      <c r="E54" s="262">
        <f t="shared" si="2"/>
        <v>99.88555078683834</v>
      </c>
      <c r="F54" s="263">
        <v>13980</v>
      </c>
      <c r="G54" s="263">
        <v>13964</v>
      </c>
    </row>
    <row r="55" spans="1:7" s="248" customFormat="1" ht="18" customHeight="1">
      <c r="A55" s="259"/>
      <c r="B55" s="260"/>
      <c r="C55" s="260" t="s">
        <v>24</v>
      </c>
      <c r="D55" s="261" t="s">
        <v>25</v>
      </c>
      <c r="E55" s="262">
        <f t="shared" si="2"/>
        <v>102.70833333333333</v>
      </c>
      <c r="F55" s="263">
        <v>960</v>
      </c>
      <c r="G55" s="263">
        <v>986</v>
      </c>
    </row>
    <row r="56" spans="1:7" s="248" customFormat="1" ht="18" customHeight="1">
      <c r="A56" s="259"/>
      <c r="B56" s="260"/>
      <c r="C56" s="260" t="s">
        <v>37</v>
      </c>
      <c r="D56" s="261" t="s">
        <v>50</v>
      </c>
      <c r="E56" s="262">
        <f t="shared" si="2"/>
        <v>5.485555555555555</v>
      </c>
      <c r="F56" s="263">
        <v>1800</v>
      </c>
      <c r="G56" s="263">
        <v>98.74</v>
      </c>
    </row>
    <row r="57" spans="1:7" s="248" customFormat="1" ht="18" customHeight="1">
      <c r="A57" s="255"/>
      <c r="B57" s="255" t="s">
        <v>402</v>
      </c>
      <c r="C57" s="260"/>
      <c r="D57" s="256" t="s">
        <v>153</v>
      </c>
      <c r="E57" s="257">
        <f t="shared" si="2"/>
        <v>94.86434727098627</v>
      </c>
      <c r="F57" s="258">
        <f>SUM(F58)</f>
        <v>156650</v>
      </c>
      <c r="G57" s="258">
        <f>SUM(G58)</f>
        <v>148605</v>
      </c>
    </row>
    <row r="58" spans="1:7" s="248" customFormat="1" ht="18" customHeight="1">
      <c r="A58" s="255"/>
      <c r="B58" s="255"/>
      <c r="C58" s="260" t="s">
        <v>24</v>
      </c>
      <c r="D58" s="261" t="s">
        <v>25</v>
      </c>
      <c r="E58" s="262">
        <f t="shared" si="2"/>
        <v>94.86434727098627</v>
      </c>
      <c r="F58" s="263">
        <v>156650</v>
      </c>
      <c r="G58" s="263">
        <v>148605</v>
      </c>
    </row>
    <row r="59" spans="1:7" s="248" customFormat="1" ht="18" customHeight="1">
      <c r="A59" s="1267" t="s">
        <v>212</v>
      </c>
      <c r="B59" s="1267"/>
      <c r="C59" s="1267"/>
      <c r="D59" s="1267"/>
      <c r="E59" s="1040">
        <f t="shared" si="2"/>
        <v>94.38476267374128</v>
      </c>
      <c r="F59" s="1041">
        <f>F53+F57</f>
        <v>173390</v>
      </c>
      <c r="G59" s="1041">
        <f>G53+G57</f>
        <v>163653.74</v>
      </c>
    </row>
    <row r="60" spans="1:7" s="248" customFormat="1" ht="18" customHeight="1">
      <c r="A60" s="199"/>
      <c r="B60" s="265"/>
      <c r="C60" s="265"/>
      <c r="D60" s="265"/>
      <c r="E60" s="265"/>
      <c r="F60" s="265"/>
      <c r="G60" s="265"/>
    </row>
    <row r="61" spans="1:7" s="248" customFormat="1" ht="18" customHeight="1">
      <c r="A61" s="1268" t="s">
        <v>409</v>
      </c>
      <c r="B61" s="1268"/>
      <c r="C61" s="1268"/>
      <c r="D61" s="1268"/>
      <c r="E61" s="1268"/>
      <c r="F61" s="1268"/>
      <c r="G61" s="1268"/>
    </row>
    <row r="62" spans="1:7" s="248" customFormat="1" ht="18" customHeight="1">
      <c r="A62" s="1266" t="s">
        <v>6</v>
      </c>
      <c r="B62" s="1259" t="s">
        <v>7</v>
      </c>
      <c r="C62" s="1259" t="s">
        <v>8</v>
      </c>
      <c r="D62" s="1259" t="s">
        <v>9</v>
      </c>
      <c r="E62" s="1259" t="s">
        <v>399</v>
      </c>
      <c r="F62" s="1259" t="s">
        <v>400</v>
      </c>
      <c r="G62" s="1259" t="s">
        <v>388</v>
      </c>
    </row>
    <row r="63" spans="1:7" s="248" customFormat="1" ht="18" customHeight="1">
      <c r="A63" s="1266"/>
      <c r="B63" s="1259"/>
      <c r="C63" s="1259"/>
      <c r="D63" s="1259"/>
      <c r="E63" s="1259"/>
      <c r="F63" s="1259"/>
      <c r="G63" s="1259"/>
    </row>
    <row r="64" spans="1:7" s="248" customFormat="1" ht="18" customHeight="1">
      <c r="A64" s="251">
        <v>1</v>
      </c>
      <c r="B64" s="252">
        <v>2</v>
      </c>
      <c r="C64" s="252">
        <v>3</v>
      </c>
      <c r="D64" s="252">
        <v>4</v>
      </c>
      <c r="E64" s="252">
        <v>5</v>
      </c>
      <c r="F64" s="253">
        <v>6</v>
      </c>
      <c r="G64" s="253">
        <v>7</v>
      </c>
    </row>
    <row r="65" spans="1:7" s="248" customFormat="1" ht="18" customHeight="1">
      <c r="A65" s="255" t="s">
        <v>139</v>
      </c>
      <c r="B65" s="255" t="s">
        <v>225</v>
      </c>
      <c r="C65" s="255"/>
      <c r="D65" s="256" t="s">
        <v>150</v>
      </c>
      <c r="E65" s="257">
        <f>G65/F65*100</f>
        <v>99.7625</v>
      </c>
      <c r="F65" s="258">
        <f>SUM(F66+F67)</f>
        <v>160</v>
      </c>
      <c r="G65" s="258">
        <f>SUM(G66:G67)</f>
        <v>159.62</v>
      </c>
    </row>
    <row r="66" spans="1:7" s="248" customFormat="1" ht="18" customHeight="1">
      <c r="A66" s="259"/>
      <c r="B66" s="260"/>
      <c r="C66" s="260" t="s">
        <v>37</v>
      </c>
      <c r="D66" s="261" t="s">
        <v>50</v>
      </c>
      <c r="E66" s="262">
        <f>G66/F66*100</f>
        <v>81</v>
      </c>
      <c r="F66" s="263">
        <v>2</v>
      </c>
      <c r="G66" s="263">
        <v>1.62</v>
      </c>
    </row>
    <row r="67" spans="1:7" s="248" customFormat="1" ht="18" customHeight="1">
      <c r="A67" s="255"/>
      <c r="B67" s="255"/>
      <c r="C67" s="260" t="s">
        <v>30</v>
      </c>
      <c r="D67" s="28" t="s">
        <v>407</v>
      </c>
      <c r="E67" s="262">
        <f>G67/F67*100</f>
        <v>100</v>
      </c>
      <c r="F67" s="263">
        <v>158</v>
      </c>
      <c r="G67" s="263">
        <v>158</v>
      </c>
    </row>
    <row r="68" spans="1:7" s="248" customFormat="1" ht="18" customHeight="1">
      <c r="A68" s="1267" t="s">
        <v>212</v>
      </c>
      <c r="B68" s="1267"/>
      <c r="C68" s="1267"/>
      <c r="D68" s="1267"/>
      <c r="E68" s="1040">
        <f>G68/F68*100</f>
        <v>99.7625</v>
      </c>
      <c r="F68" s="1041">
        <f>SUM(F65)</f>
        <v>160</v>
      </c>
      <c r="G68" s="1041">
        <f>SUM(G65)</f>
        <v>159.62</v>
      </c>
    </row>
    <row r="69" spans="1:4" s="248" customFormat="1" ht="18" customHeight="1">
      <c r="A69" s="199"/>
      <c r="B69" s="272"/>
      <c r="C69" s="272"/>
      <c r="D69" s="272"/>
    </row>
    <row r="70" spans="1:4" s="248" customFormat="1" ht="18" customHeight="1">
      <c r="A70" s="1265" t="s">
        <v>410</v>
      </c>
      <c r="B70" s="1265"/>
      <c r="C70" s="1265"/>
      <c r="D70" s="1265"/>
    </row>
    <row r="71" spans="1:7" s="248" customFormat="1" ht="18" customHeight="1">
      <c r="A71" s="1266" t="s">
        <v>6</v>
      </c>
      <c r="B71" s="1259" t="s">
        <v>7</v>
      </c>
      <c r="C71" s="1259" t="s">
        <v>8</v>
      </c>
      <c r="D71" s="1259" t="s">
        <v>9</v>
      </c>
      <c r="E71" s="1259" t="s">
        <v>399</v>
      </c>
      <c r="F71" s="1259" t="s">
        <v>400</v>
      </c>
      <c r="G71" s="1259" t="s">
        <v>388</v>
      </c>
    </row>
    <row r="72" spans="1:7" s="248" customFormat="1" ht="18" customHeight="1">
      <c r="A72" s="1266"/>
      <c r="B72" s="1259"/>
      <c r="C72" s="1259"/>
      <c r="D72" s="1259"/>
      <c r="E72" s="1259"/>
      <c r="F72" s="1259"/>
      <c r="G72" s="1259"/>
    </row>
    <row r="73" spans="1:7" s="248" customFormat="1" ht="18" customHeight="1">
      <c r="A73" s="251">
        <v>1</v>
      </c>
      <c r="B73" s="252">
        <v>2</v>
      </c>
      <c r="C73" s="252">
        <v>3</v>
      </c>
      <c r="D73" s="252">
        <v>4</v>
      </c>
      <c r="E73" s="252">
        <v>5</v>
      </c>
      <c r="F73" s="253">
        <v>6</v>
      </c>
      <c r="G73" s="253">
        <v>7</v>
      </c>
    </row>
    <row r="74" spans="1:7" s="248" customFormat="1" ht="18" customHeight="1">
      <c r="A74" s="255" t="s">
        <v>139</v>
      </c>
      <c r="B74" s="255" t="s">
        <v>140</v>
      </c>
      <c r="C74" s="255"/>
      <c r="D74" s="256" t="s">
        <v>141</v>
      </c>
      <c r="E74" s="257">
        <f aca="true" t="shared" si="3" ref="E74:E79">G74/F74*100</f>
        <v>70.1092215792421</v>
      </c>
      <c r="F74" s="258">
        <f>SUM(F75:F76)</f>
        <v>53570</v>
      </c>
      <c r="G74" s="258">
        <f>SUM(G75:G76)</f>
        <v>37557.509999999995</v>
      </c>
    </row>
    <row r="75" spans="1:7" s="248" customFormat="1" ht="18" customHeight="1">
      <c r="A75" s="259"/>
      <c r="B75" s="260"/>
      <c r="C75" s="260" t="s">
        <v>24</v>
      </c>
      <c r="D75" s="261" t="s">
        <v>25</v>
      </c>
      <c r="E75" s="262">
        <f t="shared" si="3"/>
        <v>70.43470919324577</v>
      </c>
      <c r="F75" s="263">
        <v>53300</v>
      </c>
      <c r="G75" s="263">
        <v>37541.7</v>
      </c>
    </row>
    <row r="76" spans="1:7" s="248" customFormat="1" ht="18" customHeight="1">
      <c r="A76" s="259"/>
      <c r="B76" s="260"/>
      <c r="C76" s="260" t="s">
        <v>37</v>
      </c>
      <c r="D76" s="261" t="s">
        <v>50</v>
      </c>
      <c r="E76" s="262">
        <f t="shared" si="3"/>
        <v>5.855555555555555</v>
      </c>
      <c r="F76" s="263">
        <v>270</v>
      </c>
      <c r="G76" s="263">
        <v>15.81</v>
      </c>
    </row>
    <row r="77" spans="1:7" s="248" customFormat="1" ht="18" customHeight="1">
      <c r="A77" s="259"/>
      <c r="B77" s="255" t="s">
        <v>402</v>
      </c>
      <c r="C77" s="260"/>
      <c r="D77" s="256" t="s">
        <v>153</v>
      </c>
      <c r="E77" s="273">
        <f t="shared" si="3"/>
        <v>72.57291884444874</v>
      </c>
      <c r="F77" s="258">
        <f>SUM(F78)</f>
        <v>186543</v>
      </c>
      <c r="G77" s="258">
        <f>SUM(G78)</f>
        <v>135379.7</v>
      </c>
    </row>
    <row r="78" spans="1:7" s="248" customFormat="1" ht="18" customHeight="1">
      <c r="A78" s="259"/>
      <c r="B78" s="255"/>
      <c r="C78" s="260" t="s">
        <v>24</v>
      </c>
      <c r="D78" s="261" t="s">
        <v>25</v>
      </c>
      <c r="E78" s="273">
        <f t="shared" si="3"/>
        <v>72.57291884444874</v>
      </c>
      <c r="F78" s="263">
        <v>186543</v>
      </c>
      <c r="G78" s="263">
        <v>135379.7</v>
      </c>
    </row>
    <row r="79" spans="1:7" s="248" customFormat="1" ht="18" customHeight="1">
      <c r="A79" s="1267" t="s">
        <v>212</v>
      </c>
      <c r="B79" s="1267"/>
      <c r="C79" s="1267"/>
      <c r="D79" s="1267"/>
      <c r="E79" s="1040">
        <f t="shared" si="3"/>
        <v>72.02325988180566</v>
      </c>
      <c r="F79" s="1041">
        <f>F74+F77</f>
        <v>240113</v>
      </c>
      <c r="G79" s="1041">
        <f>G74+G77</f>
        <v>172937.21000000002</v>
      </c>
    </row>
    <row r="80" spans="1:7" s="248" customFormat="1" ht="18" customHeight="1">
      <c r="A80" s="199"/>
      <c r="B80" s="269"/>
      <c r="C80" s="269"/>
      <c r="D80" s="269"/>
      <c r="E80" s="269"/>
      <c r="F80" s="269"/>
      <c r="G80" s="269"/>
    </row>
    <row r="81" spans="1:7" s="248" customFormat="1" ht="18" customHeight="1">
      <c r="A81" s="1260" t="s">
        <v>411</v>
      </c>
      <c r="B81" s="1260"/>
      <c r="C81" s="1260"/>
      <c r="D81" s="1260"/>
      <c r="E81" s="1260"/>
      <c r="F81" s="1260"/>
      <c r="G81" s="1260"/>
    </row>
    <row r="82" spans="1:7" s="248" customFormat="1" ht="18" customHeight="1">
      <c r="A82" s="1266" t="s">
        <v>6</v>
      </c>
      <c r="B82" s="1259" t="s">
        <v>7</v>
      </c>
      <c r="C82" s="1259" t="s">
        <v>8</v>
      </c>
      <c r="D82" s="1259" t="s">
        <v>9</v>
      </c>
      <c r="E82" s="1259" t="s">
        <v>399</v>
      </c>
      <c r="F82" s="1259" t="s">
        <v>400</v>
      </c>
      <c r="G82" s="1259" t="s">
        <v>388</v>
      </c>
    </row>
    <row r="83" spans="1:7" s="248" customFormat="1" ht="18" customHeight="1">
      <c r="A83" s="1266"/>
      <c r="B83" s="1259"/>
      <c r="C83" s="1259"/>
      <c r="D83" s="1259"/>
      <c r="E83" s="1259"/>
      <c r="F83" s="1259"/>
      <c r="G83" s="1259"/>
    </row>
    <row r="84" spans="1:7" s="248" customFormat="1" ht="18" customHeight="1">
      <c r="A84" s="251">
        <v>1</v>
      </c>
      <c r="B84" s="252">
        <v>2</v>
      </c>
      <c r="C84" s="252">
        <v>3</v>
      </c>
      <c r="D84" s="252">
        <v>4</v>
      </c>
      <c r="E84" s="252">
        <v>5</v>
      </c>
      <c r="F84" s="253">
        <v>6</v>
      </c>
      <c r="G84" s="253">
        <v>7</v>
      </c>
    </row>
    <row r="85" spans="1:7" s="248" customFormat="1" ht="18" customHeight="1">
      <c r="A85" s="255" t="s">
        <v>139</v>
      </c>
      <c r="B85" s="255" t="s">
        <v>140</v>
      </c>
      <c r="C85" s="255"/>
      <c r="D85" s="256" t="s">
        <v>141</v>
      </c>
      <c r="E85" s="257">
        <f aca="true" t="shared" si="4" ref="E85:E92">G85/F85*100</f>
        <v>68.81172317615271</v>
      </c>
      <c r="F85" s="258">
        <f>SUM(F86+F87+F88+F89)</f>
        <v>114730</v>
      </c>
      <c r="G85" s="258">
        <f>SUM(+G86+G87+G88+G89)</f>
        <v>78947.69</v>
      </c>
    </row>
    <row r="86" spans="1:7" s="248" customFormat="1" ht="51.75" customHeight="1">
      <c r="A86" s="259"/>
      <c r="B86" s="260"/>
      <c r="C86" s="260" t="s">
        <v>17</v>
      </c>
      <c r="D86" s="261" t="s">
        <v>401</v>
      </c>
      <c r="E86" s="262">
        <f t="shared" si="4"/>
        <v>100.85470085470085</v>
      </c>
      <c r="F86" s="263">
        <v>2340</v>
      </c>
      <c r="G86" s="263">
        <v>2360</v>
      </c>
    </row>
    <row r="87" spans="1:7" s="248" customFormat="1" ht="18" customHeight="1">
      <c r="A87" s="259"/>
      <c r="B87" s="260"/>
      <c r="C87" s="260" t="s">
        <v>24</v>
      </c>
      <c r="D87" s="261" t="s">
        <v>25</v>
      </c>
      <c r="E87" s="262">
        <f t="shared" si="4"/>
        <v>68.65587443946188</v>
      </c>
      <c r="F87" s="263">
        <v>111500</v>
      </c>
      <c r="G87" s="263">
        <v>76551.3</v>
      </c>
    </row>
    <row r="88" spans="1:7" s="248" customFormat="1" ht="18" customHeight="1">
      <c r="A88" s="259"/>
      <c r="B88" s="260"/>
      <c r="C88" s="260" t="s">
        <v>37</v>
      </c>
      <c r="D88" s="261" t="s">
        <v>50</v>
      </c>
      <c r="E88" s="262">
        <f t="shared" si="4"/>
        <v>2.025842696629214</v>
      </c>
      <c r="F88" s="263">
        <v>890</v>
      </c>
      <c r="G88" s="263">
        <v>18.03</v>
      </c>
    </row>
    <row r="89" spans="1:7" s="248" customFormat="1" ht="18" customHeight="1">
      <c r="A89" s="259"/>
      <c r="B89" s="260"/>
      <c r="C89" s="260" t="s">
        <v>30</v>
      </c>
      <c r="D89" s="28" t="s">
        <v>407</v>
      </c>
      <c r="E89" s="262">
        <v>0</v>
      </c>
      <c r="F89" s="263">
        <v>0</v>
      </c>
      <c r="G89" s="263">
        <v>18.36</v>
      </c>
    </row>
    <row r="90" spans="1:7" s="248" customFormat="1" ht="18" customHeight="1">
      <c r="A90" s="259"/>
      <c r="B90" s="255" t="s">
        <v>402</v>
      </c>
      <c r="C90" s="260"/>
      <c r="D90" s="256" t="s">
        <v>153</v>
      </c>
      <c r="E90" s="257">
        <f t="shared" si="4"/>
        <v>101.82188240361836</v>
      </c>
      <c r="F90" s="258">
        <f>SUM(F91)</f>
        <v>232150</v>
      </c>
      <c r="G90" s="258">
        <f>SUM(G91)</f>
        <v>236379.5</v>
      </c>
    </row>
    <row r="91" spans="1:7" s="248" customFormat="1" ht="18" customHeight="1">
      <c r="A91" s="259"/>
      <c r="B91" s="255"/>
      <c r="C91" s="260" t="s">
        <v>24</v>
      </c>
      <c r="D91" s="261" t="s">
        <v>25</v>
      </c>
      <c r="E91" s="262">
        <f t="shared" si="4"/>
        <v>101.82188240361836</v>
      </c>
      <c r="F91" s="263">
        <v>232150</v>
      </c>
      <c r="G91" s="263">
        <v>236379.5</v>
      </c>
    </row>
    <row r="92" spans="1:7" s="248" customFormat="1" ht="18" customHeight="1">
      <c r="A92" s="1267" t="s">
        <v>212</v>
      </c>
      <c r="B92" s="1267"/>
      <c r="C92" s="1267"/>
      <c r="D92" s="1267"/>
      <c r="E92" s="1040">
        <f t="shared" si="4"/>
        <v>90.9038255304428</v>
      </c>
      <c r="F92" s="1041">
        <f>SUM(F85+F90)</f>
        <v>346880</v>
      </c>
      <c r="G92" s="1041">
        <f>SUM(G85+G90)</f>
        <v>315327.19</v>
      </c>
    </row>
    <row r="93" ht="18" customHeight="1">
      <c r="E93" s="274"/>
    </row>
    <row r="94" spans="1:7" ht="18" customHeight="1">
      <c r="A94" s="1260" t="s">
        <v>612</v>
      </c>
      <c r="B94" s="1260"/>
      <c r="C94" s="1260"/>
      <c r="D94" s="1260"/>
      <c r="E94" s="1260"/>
      <c r="F94" s="1260"/>
      <c r="G94" s="1260"/>
    </row>
    <row r="95" spans="1:7" ht="39.75" customHeight="1">
      <c r="A95" s="683" t="s">
        <v>6</v>
      </c>
      <c r="B95" s="684" t="s">
        <v>7</v>
      </c>
      <c r="C95" s="684" t="s">
        <v>8</v>
      </c>
      <c r="D95" s="685" t="s">
        <v>9</v>
      </c>
      <c r="E95" s="686" t="s">
        <v>613</v>
      </c>
      <c r="F95" s="1259" t="s">
        <v>400</v>
      </c>
      <c r="G95" s="684" t="s">
        <v>388</v>
      </c>
    </row>
    <row r="96" spans="1:7" ht="18" customHeight="1">
      <c r="A96" s="687" t="s">
        <v>12</v>
      </c>
      <c r="B96" s="687">
        <v>2</v>
      </c>
      <c r="C96" s="687">
        <v>3</v>
      </c>
      <c r="D96" s="688">
        <v>4</v>
      </c>
      <c r="E96" s="687">
        <v>5</v>
      </c>
      <c r="F96" s="1259"/>
      <c r="G96" s="687">
        <v>7</v>
      </c>
    </row>
    <row r="97" spans="1:7" ht="18" customHeight="1">
      <c r="A97" s="689" t="s">
        <v>177</v>
      </c>
      <c r="B97" s="690">
        <v>85305</v>
      </c>
      <c r="C97" s="691"/>
      <c r="D97" s="692" t="s">
        <v>614</v>
      </c>
      <c r="E97" s="695">
        <v>101.8</v>
      </c>
      <c r="F97" s="694">
        <v>75360</v>
      </c>
      <c r="G97" s="694">
        <v>76699.78</v>
      </c>
    </row>
    <row r="98" spans="1:7" ht="18" customHeight="1">
      <c r="A98" s="681"/>
      <c r="B98" s="682"/>
      <c r="C98" s="260" t="s">
        <v>24</v>
      </c>
      <c r="D98" s="261" t="s">
        <v>25</v>
      </c>
      <c r="E98" s="695">
        <v>101.8</v>
      </c>
      <c r="F98" s="693">
        <v>75350</v>
      </c>
      <c r="G98" s="693">
        <v>76699</v>
      </c>
    </row>
    <row r="99" spans="1:7" ht="18" customHeight="1">
      <c r="A99" s="681"/>
      <c r="B99" s="682"/>
      <c r="C99" s="260" t="s">
        <v>37</v>
      </c>
      <c r="D99" s="261" t="s">
        <v>50</v>
      </c>
      <c r="E99" s="695">
        <f>G99/F99*100</f>
        <v>7.8</v>
      </c>
      <c r="F99" s="693">
        <v>10</v>
      </c>
      <c r="G99" s="693">
        <v>0.78</v>
      </c>
    </row>
    <row r="100" spans="1:7" ht="18" customHeight="1">
      <c r="A100" s="1261" t="s">
        <v>212</v>
      </c>
      <c r="B100" s="1262"/>
      <c r="C100" s="1262"/>
      <c r="D100" s="1263"/>
      <c r="E100" s="1042">
        <f>G100/F100*100</f>
        <v>101.77783970276009</v>
      </c>
      <c r="F100" s="1043">
        <v>75360</v>
      </c>
      <c r="G100" s="1043">
        <f>SUM(G98:G99)</f>
        <v>76699.78</v>
      </c>
    </row>
    <row r="101" ht="18" customHeight="1">
      <c r="E101" s="274"/>
    </row>
    <row r="102" ht="18" customHeight="1">
      <c r="E102" s="274"/>
    </row>
    <row r="103" ht="18" customHeight="1">
      <c r="E103" s="274"/>
    </row>
    <row r="104" ht="18" customHeight="1">
      <c r="E104" s="274"/>
    </row>
    <row r="105" ht="18" customHeight="1">
      <c r="E105" s="274"/>
    </row>
    <row r="106" ht="18" customHeight="1">
      <c r="E106" s="274"/>
    </row>
    <row r="107" ht="18" customHeight="1">
      <c r="E107" s="274"/>
    </row>
    <row r="108" ht="18" customHeight="1">
      <c r="E108" s="274"/>
    </row>
    <row r="109" ht="18" customHeight="1">
      <c r="E109" s="274"/>
    </row>
    <row r="110" ht="18" customHeight="1">
      <c r="E110" s="274"/>
    </row>
    <row r="111" ht="18" customHeight="1">
      <c r="E111" s="274"/>
    </row>
    <row r="112" ht="18" customHeight="1">
      <c r="E112" s="274"/>
    </row>
    <row r="113" ht="18" customHeight="1">
      <c r="E113" s="274"/>
    </row>
    <row r="114" ht="18" customHeight="1">
      <c r="E114" s="274"/>
    </row>
    <row r="115" ht="18" customHeight="1">
      <c r="E115" s="274"/>
    </row>
    <row r="116" ht="18" customHeight="1">
      <c r="E116" s="274"/>
    </row>
    <row r="117" ht="18" customHeight="1">
      <c r="E117" s="274"/>
    </row>
    <row r="118" ht="18" customHeight="1">
      <c r="E118" s="274"/>
    </row>
    <row r="119" ht="18" customHeight="1">
      <c r="E119" s="274"/>
    </row>
    <row r="120" ht="18" customHeight="1">
      <c r="E120" s="274"/>
    </row>
    <row r="121" ht="18" customHeight="1">
      <c r="E121" s="274"/>
    </row>
    <row r="122" ht="18" customHeight="1">
      <c r="E122" s="274"/>
    </row>
    <row r="123" ht="18" customHeight="1">
      <c r="E123" s="274"/>
    </row>
    <row r="124" ht="18" customHeight="1">
      <c r="E124" s="274"/>
    </row>
    <row r="125" ht="18" customHeight="1">
      <c r="E125" s="274"/>
    </row>
    <row r="126" ht="18" customHeight="1">
      <c r="E126" s="274"/>
    </row>
    <row r="127" ht="18" customHeight="1">
      <c r="E127" s="274"/>
    </row>
    <row r="128" ht="18" customHeight="1">
      <c r="E128" s="274"/>
    </row>
    <row r="129" ht="18" customHeight="1">
      <c r="E129" s="274"/>
    </row>
    <row r="130" ht="18" customHeight="1">
      <c r="E130" s="274"/>
    </row>
    <row r="131" ht="18" customHeight="1">
      <c r="E131" s="274"/>
    </row>
    <row r="132" ht="18" customHeight="1">
      <c r="E132" s="274"/>
    </row>
    <row r="133" ht="18" customHeight="1">
      <c r="E133" s="274"/>
    </row>
    <row r="134" ht="18" customHeight="1">
      <c r="E134" s="274"/>
    </row>
    <row r="135" ht="18" customHeight="1">
      <c r="E135" s="274"/>
    </row>
    <row r="136" ht="18" customHeight="1">
      <c r="E136" s="274"/>
    </row>
    <row r="137" ht="18" customHeight="1">
      <c r="E137" s="274"/>
    </row>
    <row r="138" ht="18" customHeight="1">
      <c r="E138" s="274"/>
    </row>
    <row r="139" ht="18" customHeight="1">
      <c r="E139" s="274"/>
    </row>
    <row r="140" ht="18" customHeight="1">
      <c r="E140" s="274"/>
    </row>
    <row r="141" ht="18" customHeight="1">
      <c r="E141" s="274"/>
    </row>
    <row r="142" ht="18" customHeight="1">
      <c r="E142" s="274"/>
    </row>
    <row r="143" ht="18" customHeight="1">
      <c r="E143" s="274"/>
    </row>
    <row r="144" ht="18" customHeight="1">
      <c r="E144" s="274"/>
    </row>
    <row r="145" ht="18" customHeight="1">
      <c r="E145" s="274"/>
    </row>
    <row r="146" ht="18" customHeight="1">
      <c r="E146" s="274"/>
    </row>
  </sheetData>
  <sheetProtection selectLockedCells="1" selectUnlockedCells="1"/>
  <mergeCells count="76">
    <mergeCell ref="A92:D92"/>
    <mergeCell ref="A79:D79"/>
    <mergeCell ref="A81:G81"/>
    <mergeCell ref="A82:A83"/>
    <mergeCell ref="B82:B83"/>
    <mergeCell ref="C82:C83"/>
    <mergeCell ref="D82:D83"/>
    <mergeCell ref="E82:E83"/>
    <mergeCell ref="F82:F83"/>
    <mergeCell ref="G82:G83"/>
    <mergeCell ref="G62:G63"/>
    <mergeCell ref="A68:D68"/>
    <mergeCell ref="A70:D70"/>
    <mergeCell ref="A71:A72"/>
    <mergeCell ref="B71:B72"/>
    <mergeCell ref="C71:C72"/>
    <mergeCell ref="D71:D72"/>
    <mergeCell ref="E71:E72"/>
    <mergeCell ref="F71:F72"/>
    <mergeCell ref="G71:G72"/>
    <mergeCell ref="F50:F51"/>
    <mergeCell ref="G50:G51"/>
    <mergeCell ref="A59:D59"/>
    <mergeCell ref="A61:G61"/>
    <mergeCell ref="A62:A63"/>
    <mergeCell ref="B62:B63"/>
    <mergeCell ref="C62:C63"/>
    <mergeCell ref="D62:D63"/>
    <mergeCell ref="E62:E63"/>
    <mergeCell ref="F62:F63"/>
    <mergeCell ref="E37:E38"/>
    <mergeCell ref="F37:F38"/>
    <mergeCell ref="G37:G38"/>
    <mergeCell ref="A47:D47"/>
    <mergeCell ref="A49:G49"/>
    <mergeCell ref="A50:A51"/>
    <mergeCell ref="B50:B51"/>
    <mergeCell ref="C50:C51"/>
    <mergeCell ref="D50:D51"/>
    <mergeCell ref="E50:E51"/>
    <mergeCell ref="A34:D34"/>
    <mergeCell ref="A36:D36"/>
    <mergeCell ref="A37:A38"/>
    <mergeCell ref="B37:B38"/>
    <mergeCell ref="C37:C38"/>
    <mergeCell ref="D37:D38"/>
    <mergeCell ref="G15:G16"/>
    <mergeCell ref="A22:D22"/>
    <mergeCell ref="A24:G24"/>
    <mergeCell ref="A25:A26"/>
    <mergeCell ref="B25:B26"/>
    <mergeCell ref="C25:C26"/>
    <mergeCell ref="D25:D26"/>
    <mergeCell ref="E25:E26"/>
    <mergeCell ref="F25:F26"/>
    <mergeCell ref="G25:G26"/>
    <mergeCell ref="F3:F4"/>
    <mergeCell ref="G3:G4"/>
    <mergeCell ref="A12:D12"/>
    <mergeCell ref="A14:G14"/>
    <mergeCell ref="A15:A16"/>
    <mergeCell ref="B15:B16"/>
    <mergeCell ref="C15:C16"/>
    <mergeCell ref="D15:D16"/>
    <mergeCell ref="E15:E16"/>
    <mergeCell ref="F15:F16"/>
    <mergeCell ref="F95:F96"/>
    <mergeCell ref="A94:G94"/>
    <mergeCell ref="A100:D100"/>
    <mergeCell ref="A1:G1"/>
    <mergeCell ref="A2:D2"/>
    <mergeCell ref="A3:A4"/>
    <mergeCell ref="B3:B4"/>
    <mergeCell ref="C3:C4"/>
    <mergeCell ref="D3:D4"/>
    <mergeCell ref="E3:E4"/>
  </mergeCells>
  <printOptions horizontalCentered="1"/>
  <pageMargins left="0.5902777777777778" right="0.5902777777777778" top="1.0090277777777779" bottom="0.9854166666666666" header="0.5902777777777778" footer="0.5902777777777778"/>
  <pageSetup fitToHeight="0" fitToWidth="1" horizontalDpi="300" verticalDpi="300" orientation="portrait" paperSize="9" scale="67" r:id="rId1"/>
  <headerFooter alignWithMargins="0">
    <oddHeader>&amp;R&amp;"Times New Roman,Normalny"&amp;15Załącznik Nr 8 do sprawozdania Burmistrza Barlinka wykonania budżetu Gminy Barlinek za 2014 rok</oddHeader>
    <oddFooter>&amp;C&amp;"Times New Roman,Normalny"&amp;12Strona &amp;P z &amp;N</oddFooter>
  </headerFooter>
  <rowBreaks count="1" manualBreakCount="1">
    <brk id="47" max="255" man="1"/>
  </rowBreaks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showGridLines="0" defaultGridColor="0" view="pageBreakPreview" zoomScale="80" zoomScaleNormal="72" zoomScaleSheetLayoutView="80" colorId="15" workbookViewId="0" topLeftCell="A34">
      <selection activeCell="A1" sqref="A1:S1"/>
    </sheetView>
  </sheetViews>
  <sheetFormatPr defaultColWidth="9.00390625" defaultRowHeight="12.75"/>
  <cols>
    <col min="1" max="1" width="5.75390625" style="126" customWidth="1"/>
    <col min="2" max="2" width="8.75390625" style="126" customWidth="1"/>
    <col min="3" max="3" width="9.25390625" style="126" customWidth="1"/>
    <col min="4" max="4" width="65.375" style="126" customWidth="1"/>
    <col min="5" max="5" width="9.75390625" style="126" customWidth="1"/>
    <col min="6" max="6" width="18.375" style="126" customWidth="1"/>
    <col min="7" max="7" width="17.875" style="126" customWidth="1"/>
    <col min="8" max="8" width="17.625" style="126" customWidth="1"/>
    <col min="9" max="9" width="16.625" style="126" customWidth="1"/>
    <col min="10" max="11" width="18.125" style="126" customWidth="1"/>
    <col min="12" max="13" width="12.75390625" style="126" customWidth="1"/>
    <col min="14" max="15" width="9.25390625" style="126" customWidth="1"/>
    <col min="16" max="16" width="12.75390625" style="126" customWidth="1"/>
    <col min="17" max="18" width="10.75390625" style="126" customWidth="1"/>
    <col min="19" max="19" width="9.875" style="126" customWidth="1"/>
    <col min="20" max="20" width="8.875" style="275" customWidth="1"/>
    <col min="21" max="229" width="8.875" style="126" customWidth="1"/>
    <col min="230" max="232" width="11.00390625" style="126" customWidth="1"/>
    <col min="233" max="16384" width="9.00390625" style="125" customWidth="1"/>
  </cols>
  <sheetData>
    <row r="1" spans="1:20" s="277" customFormat="1" ht="33.75" customHeight="1">
      <c r="A1" s="1269" t="s">
        <v>412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1269"/>
      <c r="R1" s="1269"/>
      <c r="S1" s="1269"/>
      <c r="T1" s="276"/>
    </row>
    <row r="2" spans="1:19" s="281" customFormat="1" ht="30" customHeight="1">
      <c r="A2" s="1270" t="s">
        <v>398</v>
      </c>
      <c r="B2" s="1270"/>
      <c r="C2" s="1270"/>
      <c r="D2" s="1270"/>
      <c r="E2" s="278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80"/>
      <c r="Q2" s="280"/>
      <c r="R2" s="280"/>
      <c r="S2" s="280"/>
    </row>
    <row r="3" spans="1:20" s="277" customFormat="1" ht="15.75" customHeight="1">
      <c r="A3" s="1242" t="s">
        <v>6</v>
      </c>
      <c r="B3" s="1242" t="s">
        <v>7</v>
      </c>
      <c r="C3" s="1236" t="s">
        <v>8</v>
      </c>
      <c r="D3" s="1236" t="s">
        <v>230</v>
      </c>
      <c r="E3" s="1236" t="s">
        <v>10</v>
      </c>
      <c r="F3" s="1236" t="s">
        <v>1</v>
      </c>
      <c r="G3" s="1236" t="s">
        <v>231</v>
      </c>
      <c r="H3" s="1239" t="s">
        <v>3</v>
      </c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T3" s="276"/>
    </row>
    <row r="4" spans="1:19" s="282" customFormat="1" ht="12" customHeight="1">
      <c r="A4" s="1242"/>
      <c r="B4" s="1242"/>
      <c r="C4" s="1236"/>
      <c r="D4" s="1236"/>
      <c r="E4" s="1236"/>
      <c r="F4" s="1236"/>
      <c r="G4" s="1236"/>
      <c r="H4" s="1199" t="s">
        <v>413</v>
      </c>
      <c r="I4" s="204" t="s">
        <v>3</v>
      </c>
      <c r="J4" s="204"/>
      <c r="K4" s="204"/>
      <c r="L4" s="204"/>
      <c r="M4" s="204"/>
      <c r="N4" s="204"/>
      <c r="O4" s="173"/>
      <c r="P4" s="1237" t="s">
        <v>233</v>
      </c>
      <c r="Q4" s="1239" t="s">
        <v>3</v>
      </c>
      <c r="R4" s="1239"/>
      <c r="S4" s="1239"/>
    </row>
    <row r="5" spans="1:19" s="282" customFormat="1" ht="79.5" customHeight="1">
      <c r="A5" s="1242"/>
      <c r="B5" s="1242"/>
      <c r="C5" s="1236"/>
      <c r="D5" s="1236"/>
      <c r="E5" s="1236"/>
      <c r="F5" s="1236"/>
      <c r="G5" s="1236"/>
      <c r="H5" s="1199"/>
      <c r="I5" s="1237" t="s">
        <v>382</v>
      </c>
      <c r="J5" s="1241" t="s">
        <v>241</v>
      </c>
      <c r="K5" s="1240" t="s">
        <v>234</v>
      </c>
      <c r="L5" s="1235" t="s">
        <v>235</v>
      </c>
      <c r="M5" s="1238" t="s">
        <v>11</v>
      </c>
      <c r="N5" s="1235" t="s">
        <v>236</v>
      </c>
      <c r="O5" s="1235" t="s">
        <v>237</v>
      </c>
      <c r="P5" s="1237"/>
      <c r="Q5" s="1237" t="s">
        <v>238</v>
      </c>
      <c r="R5" s="1238" t="s">
        <v>11</v>
      </c>
      <c r="S5" s="1235" t="s">
        <v>239</v>
      </c>
    </row>
    <row r="6" spans="1:19" s="282" customFormat="1" ht="12">
      <c r="A6" s="1242"/>
      <c r="B6" s="1242"/>
      <c r="C6" s="1236"/>
      <c r="D6" s="1236"/>
      <c r="E6" s="1236"/>
      <c r="F6" s="1236"/>
      <c r="G6" s="1236"/>
      <c r="H6" s="1199"/>
      <c r="I6" s="1237"/>
      <c r="J6" s="1241"/>
      <c r="K6" s="1240"/>
      <c r="L6" s="1235"/>
      <c r="M6" s="1238"/>
      <c r="N6" s="1235"/>
      <c r="O6" s="1235"/>
      <c r="P6" s="1237"/>
      <c r="Q6" s="1237"/>
      <c r="R6" s="1238"/>
      <c r="S6" s="1235"/>
    </row>
    <row r="7" spans="1:20" s="277" customFormat="1" ht="15.75">
      <c r="A7" s="176" t="s">
        <v>12</v>
      </c>
      <c r="B7" s="176" t="s">
        <v>242</v>
      </c>
      <c r="C7" s="176" t="s">
        <v>243</v>
      </c>
      <c r="D7" s="176" t="s">
        <v>244</v>
      </c>
      <c r="E7" s="176" t="s">
        <v>245</v>
      </c>
      <c r="F7" s="176" t="s">
        <v>246</v>
      </c>
      <c r="G7" s="176" t="s">
        <v>247</v>
      </c>
      <c r="H7" s="176" t="s">
        <v>248</v>
      </c>
      <c r="I7" s="176" t="s">
        <v>249</v>
      </c>
      <c r="J7" s="176" t="s">
        <v>250</v>
      </c>
      <c r="K7" s="176" t="s">
        <v>251</v>
      </c>
      <c r="L7" s="176" t="s">
        <v>252</v>
      </c>
      <c r="M7" s="176" t="s">
        <v>253</v>
      </c>
      <c r="N7" s="176" t="s">
        <v>254</v>
      </c>
      <c r="O7" s="176" t="s">
        <v>255</v>
      </c>
      <c r="P7" s="176" t="s">
        <v>256</v>
      </c>
      <c r="Q7" s="176" t="s">
        <v>257</v>
      </c>
      <c r="R7" s="176" t="s">
        <v>258</v>
      </c>
      <c r="S7" s="176" t="s">
        <v>259</v>
      </c>
      <c r="T7" s="276"/>
    </row>
    <row r="8" spans="1:19" s="286" customFormat="1" ht="16.5">
      <c r="A8" s="283">
        <v>801</v>
      </c>
      <c r="B8" s="283"/>
      <c r="C8" s="283"/>
      <c r="D8" s="283" t="s">
        <v>130</v>
      </c>
      <c r="E8" s="284">
        <f aca="true" t="shared" si="0" ref="E8:E37">G8/F8*100</f>
        <v>99.939147437811</v>
      </c>
      <c r="F8" s="285">
        <f>SUM(F9,F37,F48,F53,F67)</f>
        <v>3862253.15</v>
      </c>
      <c r="G8" s="285">
        <f>SUM(G9+G37+G48+G53+G67)</f>
        <v>3859902.8699999996</v>
      </c>
      <c r="H8" s="285">
        <f aca="true" t="shared" si="1" ref="H8:P8">SUM(H9,H37,H48,H53,H67)</f>
        <v>3859902.8699999996</v>
      </c>
      <c r="I8" s="285">
        <f t="shared" si="1"/>
        <v>3058538.4400000004</v>
      </c>
      <c r="J8" s="285">
        <f t="shared" si="1"/>
        <v>726871.9500000002</v>
      </c>
      <c r="K8" s="285">
        <f t="shared" si="1"/>
        <v>0</v>
      </c>
      <c r="L8" s="285">
        <f t="shared" si="1"/>
        <v>11768.62</v>
      </c>
      <c r="M8" s="285">
        <f t="shared" si="1"/>
        <v>62723.86</v>
      </c>
      <c r="N8" s="285">
        <f t="shared" si="1"/>
        <v>0</v>
      </c>
      <c r="O8" s="285">
        <f t="shared" si="1"/>
        <v>0</v>
      </c>
      <c r="P8" s="285">
        <f t="shared" si="1"/>
        <v>0</v>
      </c>
      <c r="Q8" s="285"/>
      <c r="R8" s="285"/>
      <c r="S8" s="285"/>
    </row>
    <row r="9" spans="1:19" s="286" customFormat="1" ht="16.5">
      <c r="A9" s="287"/>
      <c r="B9" s="287">
        <v>80101</v>
      </c>
      <c r="C9" s="287"/>
      <c r="D9" s="288" t="s">
        <v>131</v>
      </c>
      <c r="E9" s="289">
        <f t="shared" si="0"/>
        <v>99.9422703626402</v>
      </c>
      <c r="F9" s="290">
        <f aca="true" t="shared" si="2" ref="F9:M9">SUM(F10:F36)</f>
        <v>3441040.15</v>
      </c>
      <c r="G9" s="290">
        <f t="shared" si="2"/>
        <v>3439053.65</v>
      </c>
      <c r="H9" s="290">
        <f>SUM(H10:H36)</f>
        <v>3439053.65</v>
      </c>
      <c r="I9" s="290">
        <f t="shared" si="2"/>
        <v>2790339.41</v>
      </c>
      <c r="J9" s="290">
        <f t="shared" si="2"/>
        <v>574860.6800000002</v>
      </c>
      <c r="K9" s="290">
        <f t="shared" si="2"/>
        <v>0</v>
      </c>
      <c r="L9" s="290">
        <f t="shared" si="2"/>
        <v>11129.7</v>
      </c>
      <c r="M9" s="290">
        <f t="shared" si="2"/>
        <v>62723.86</v>
      </c>
      <c r="N9" s="290"/>
      <c r="O9" s="290"/>
      <c r="P9" s="291">
        <f>SUM(P10:P36)</f>
        <v>0</v>
      </c>
      <c r="Q9" s="290"/>
      <c r="R9" s="290"/>
      <c r="S9" s="290"/>
    </row>
    <row r="10" spans="1:19" s="286" customFormat="1" ht="18.75" customHeight="1">
      <c r="A10" s="292"/>
      <c r="B10" s="292"/>
      <c r="C10" s="293">
        <v>3020</v>
      </c>
      <c r="D10" s="294" t="s">
        <v>414</v>
      </c>
      <c r="E10" s="295">
        <f t="shared" si="0"/>
        <v>99.98926758520668</v>
      </c>
      <c r="F10" s="296">
        <v>6895</v>
      </c>
      <c r="G10" s="297">
        <f aca="true" t="shared" si="3" ref="G10:G36">H10+P10</f>
        <v>6894.26</v>
      </c>
      <c r="H10" s="298">
        <f aca="true" t="shared" si="4" ref="H10:H36">SUM(I10:O10)</f>
        <v>6894.26</v>
      </c>
      <c r="I10" s="299"/>
      <c r="J10" s="299"/>
      <c r="K10" s="299"/>
      <c r="L10" s="299">
        <v>6894.26</v>
      </c>
      <c r="M10" s="300"/>
      <c r="N10" s="300"/>
      <c r="O10" s="300"/>
      <c r="P10" s="301"/>
      <c r="Q10" s="302"/>
      <c r="R10" s="302"/>
      <c r="S10" s="302"/>
    </row>
    <row r="11" spans="1:19" s="286" customFormat="1" ht="18.75" customHeight="1">
      <c r="A11" s="292"/>
      <c r="B11" s="292"/>
      <c r="C11" s="293">
        <v>3050</v>
      </c>
      <c r="D11" s="294" t="s">
        <v>415</v>
      </c>
      <c r="E11" s="295">
        <f t="shared" si="0"/>
        <v>99.28301886792454</v>
      </c>
      <c r="F11" s="296">
        <v>636</v>
      </c>
      <c r="G11" s="297">
        <v>631.44</v>
      </c>
      <c r="H11" s="298">
        <v>631.44</v>
      </c>
      <c r="I11" s="299"/>
      <c r="J11" s="299"/>
      <c r="K11" s="299"/>
      <c r="L11" s="299">
        <v>631.44</v>
      </c>
      <c r="M11" s="303"/>
      <c r="N11" s="303"/>
      <c r="O11" s="303"/>
      <c r="P11" s="304"/>
      <c r="Q11" s="305"/>
      <c r="R11" s="305"/>
      <c r="S11" s="305"/>
    </row>
    <row r="12" spans="1:19" s="286" customFormat="1" ht="18.75" customHeight="1">
      <c r="A12" s="292"/>
      <c r="B12" s="292"/>
      <c r="C12" s="306">
        <v>3240</v>
      </c>
      <c r="D12" s="307" t="s">
        <v>324</v>
      </c>
      <c r="E12" s="295">
        <f t="shared" si="0"/>
        <v>100</v>
      </c>
      <c r="F12" s="296">
        <v>3604</v>
      </c>
      <c r="G12" s="297">
        <v>3604</v>
      </c>
      <c r="H12" s="298">
        <v>3604</v>
      </c>
      <c r="I12" s="299"/>
      <c r="J12" s="299"/>
      <c r="K12" s="299"/>
      <c r="L12" s="299">
        <v>3604</v>
      </c>
      <c r="M12" s="303"/>
      <c r="N12" s="303"/>
      <c r="O12" s="303"/>
      <c r="P12" s="304"/>
      <c r="Q12" s="305"/>
      <c r="R12" s="305"/>
      <c r="S12" s="305"/>
    </row>
    <row r="13" spans="1:19" s="286" customFormat="1" ht="18.75" customHeight="1">
      <c r="A13" s="292"/>
      <c r="B13" s="292"/>
      <c r="C13" s="293">
        <v>4010</v>
      </c>
      <c r="D13" s="294" t="s">
        <v>325</v>
      </c>
      <c r="E13" s="295">
        <f t="shared" si="0"/>
        <v>100</v>
      </c>
      <c r="F13" s="296">
        <v>2189455</v>
      </c>
      <c r="G13" s="297">
        <f t="shared" si="3"/>
        <v>2189455</v>
      </c>
      <c r="H13" s="298">
        <f t="shared" si="4"/>
        <v>2189455</v>
      </c>
      <c r="I13" s="299">
        <v>2189455</v>
      </c>
      <c r="J13" s="299"/>
      <c r="K13" s="299"/>
      <c r="L13" s="299"/>
      <c r="M13" s="303"/>
      <c r="N13" s="303"/>
      <c r="O13" s="303"/>
      <c r="P13" s="304"/>
      <c r="Q13" s="305"/>
      <c r="R13" s="305"/>
      <c r="S13" s="305"/>
    </row>
    <row r="14" spans="1:19" s="286" customFormat="1" ht="18.75" customHeight="1">
      <c r="A14" s="292"/>
      <c r="B14" s="292"/>
      <c r="C14" s="293">
        <v>4040</v>
      </c>
      <c r="D14" s="294" t="s">
        <v>337</v>
      </c>
      <c r="E14" s="295">
        <f t="shared" si="0"/>
        <v>99.99967140621432</v>
      </c>
      <c r="F14" s="296">
        <v>179553</v>
      </c>
      <c r="G14" s="297">
        <f t="shared" si="3"/>
        <v>179552.41</v>
      </c>
      <c r="H14" s="298">
        <f t="shared" si="4"/>
        <v>179552.41</v>
      </c>
      <c r="I14" s="299">
        <v>179552.41</v>
      </c>
      <c r="J14" s="299"/>
      <c r="K14" s="299"/>
      <c r="L14" s="299"/>
      <c r="M14" s="303"/>
      <c r="N14" s="303"/>
      <c r="O14" s="303"/>
      <c r="P14" s="304"/>
      <c r="Q14" s="305"/>
      <c r="R14" s="305"/>
      <c r="S14" s="305"/>
    </row>
    <row r="15" spans="1:19" s="286" customFormat="1" ht="18.75" customHeight="1">
      <c r="A15" s="292"/>
      <c r="B15" s="292"/>
      <c r="C15" s="293">
        <v>4110</v>
      </c>
      <c r="D15" s="294" t="s">
        <v>338</v>
      </c>
      <c r="E15" s="295">
        <f t="shared" si="0"/>
        <v>100</v>
      </c>
      <c r="F15" s="296">
        <v>376895</v>
      </c>
      <c r="G15" s="297">
        <f t="shared" si="3"/>
        <v>376895</v>
      </c>
      <c r="H15" s="298">
        <f t="shared" si="4"/>
        <v>376895</v>
      </c>
      <c r="I15" s="299">
        <v>376895</v>
      </c>
      <c r="J15" s="299"/>
      <c r="K15" s="299"/>
      <c r="L15" s="299"/>
      <c r="M15" s="303"/>
      <c r="N15" s="303"/>
      <c r="O15" s="303"/>
      <c r="P15" s="304"/>
      <c r="Q15" s="305"/>
      <c r="R15" s="305"/>
      <c r="S15" s="305"/>
    </row>
    <row r="16" spans="1:19" s="286" customFormat="1" ht="18.75" customHeight="1">
      <c r="A16" s="292"/>
      <c r="B16" s="292"/>
      <c r="C16" s="293">
        <v>4120</v>
      </c>
      <c r="D16" s="294" t="s">
        <v>339</v>
      </c>
      <c r="E16" s="295">
        <f t="shared" si="0"/>
        <v>100</v>
      </c>
      <c r="F16" s="296">
        <v>44437</v>
      </c>
      <c r="G16" s="297">
        <f t="shared" si="3"/>
        <v>44437</v>
      </c>
      <c r="H16" s="298">
        <f t="shared" si="4"/>
        <v>44437</v>
      </c>
      <c r="I16" s="299">
        <v>44437</v>
      </c>
      <c r="J16" s="299"/>
      <c r="K16" s="299"/>
      <c r="L16" s="299"/>
      <c r="M16" s="303"/>
      <c r="N16" s="303"/>
      <c r="O16" s="303"/>
      <c r="P16" s="304"/>
      <c r="Q16" s="305"/>
      <c r="R16" s="305"/>
      <c r="S16" s="305"/>
    </row>
    <row r="17" spans="1:19" s="286" customFormat="1" ht="18.75" customHeight="1">
      <c r="A17" s="292"/>
      <c r="B17" s="292"/>
      <c r="C17" s="293">
        <v>4170</v>
      </c>
      <c r="D17" s="294" t="s">
        <v>263</v>
      </c>
      <c r="E17" s="295">
        <v>0</v>
      </c>
      <c r="F17" s="296">
        <v>0</v>
      </c>
      <c r="G17" s="297">
        <f t="shared" si="3"/>
        <v>0</v>
      </c>
      <c r="H17" s="298">
        <f t="shared" si="4"/>
        <v>0</v>
      </c>
      <c r="I17" s="299">
        <v>0</v>
      </c>
      <c r="J17" s="299"/>
      <c r="K17" s="299"/>
      <c r="L17" s="299"/>
      <c r="M17" s="303"/>
      <c r="N17" s="303"/>
      <c r="O17" s="303"/>
      <c r="P17" s="304"/>
      <c r="Q17" s="305"/>
      <c r="R17" s="305"/>
      <c r="S17" s="305"/>
    </row>
    <row r="18" spans="1:19" s="286" customFormat="1" ht="18.75" customHeight="1">
      <c r="A18" s="292"/>
      <c r="B18" s="292"/>
      <c r="C18" s="293">
        <v>4210</v>
      </c>
      <c r="D18" s="294" t="s">
        <v>270</v>
      </c>
      <c r="E18" s="295">
        <f t="shared" si="0"/>
        <v>99.9978387660242</v>
      </c>
      <c r="F18" s="296">
        <v>33777</v>
      </c>
      <c r="G18" s="297">
        <f t="shared" si="3"/>
        <v>33776.27</v>
      </c>
      <c r="H18" s="298">
        <f t="shared" si="4"/>
        <v>33776.27</v>
      </c>
      <c r="I18" s="299">
        <v>0</v>
      </c>
      <c r="J18" s="297">
        <v>33776.27</v>
      </c>
      <c r="K18" s="299"/>
      <c r="L18" s="299"/>
      <c r="M18" s="303"/>
      <c r="N18" s="303"/>
      <c r="O18" s="303"/>
      <c r="P18" s="304"/>
      <c r="Q18" s="305"/>
      <c r="R18" s="305"/>
      <c r="S18" s="305"/>
    </row>
    <row r="19" spans="1:19" s="286" customFormat="1" ht="18.75" customHeight="1">
      <c r="A19" s="292"/>
      <c r="B19" s="292"/>
      <c r="C19" s="293">
        <v>4211</v>
      </c>
      <c r="D19" s="294" t="s">
        <v>270</v>
      </c>
      <c r="E19" s="295">
        <f t="shared" si="0"/>
        <v>99.91818181818182</v>
      </c>
      <c r="F19" s="296">
        <v>990</v>
      </c>
      <c r="G19" s="297">
        <f t="shared" si="3"/>
        <v>989.19</v>
      </c>
      <c r="H19" s="298">
        <v>989.19</v>
      </c>
      <c r="I19" s="299"/>
      <c r="J19" s="297"/>
      <c r="K19" s="299"/>
      <c r="L19" s="299"/>
      <c r="M19" s="308">
        <v>989.19</v>
      </c>
      <c r="N19" s="303"/>
      <c r="O19" s="303"/>
      <c r="P19" s="304"/>
      <c r="Q19" s="305"/>
      <c r="R19" s="305"/>
      <c r="S19" s="305"/>
    </row>
    <row r="20" spans="1:19" s="286" customFormat="1" ht="18.75" customHeight="1">
      <c r="A20" s="292"/>
      <c r="B20" s="292"/>
      <c r="C20" s="293">
        <v>4240</v>
      </c>
      <c r="D20" s="294" t="s">
        <v>332</v>
      </c>
      <c r="E20" s="295">
        <f t="shared" si="0"/>
        <v>99.46554946156847</v>
      </c>
      <c r="F20" s="296">
        <v>50113.15</v>
      </c>
      <c r="G20" s="297">
        <f t="shared" si="3"/>
        <v>49845.32</v>
      </c>
      <c r="H20" s="298">
        <f t="shared" si="4"/>
        <v>49845.32</v>
      </c>
      <c r="I20" s="299"/>
      <c r="J20" s="297">
        <v>49845.32</v>
      </c>
      <c r="K20" s="299"/>
      <c r="L20" s="299"/>
      <c r="M20" s="303"/>
      <c r="N20" s="303"/>
      <c r="O20" s="303"/>
      <c r="P20" s="304"/>
      <c r="Q20" s="305"/>
      <c r="R20" s="305"/>
      <c r="S20" s="305"/>
    </row>
    <row r="21" spans="1:19" s="286" customFormat="1" ht="18.75" customHeight="1">
      <c r="A21" s="292"/>
      <c r="B21" s="292"/>
      <c r="C21" s="293">
        <v>4260</v>
      </c>
      <c r="D21" s="294" t="s">
        <v>267</v>
      </c>
      <c r="E21" s="295">
        <f t="shared" si="0"/>
        <v>99.88683475952959</v>
      </c>
      <c r="F21" s="296">
        <v>218530</v>
      </c>
      <c r="G21" s="297">
        <f t="shared" si="3"/>
        <v>218282.7</v>
      </c>
      <c r="H21" s="298">
        <f t="shared" si="4"/>
        <v>218282.7</v>
      </c>
      <c r="I21" s="299"/>
      <c r="J21" s="297">
        <v>218282.7</v>
      </c>
      <c r="K21" s="299"/>
      <c r="L21" s="299"/>
      <c r="M21" s="303"/>
      <c r="N21" s="303"/>
      <c r="O21" s="303"/>
      <c r="P21" s="304"/>
      <c r="Q21" s="305"/>
      <c r="R21" s="305"/>
      <c r="S21" s="305"/>
    </row>
    <row r="22" spans="1:19" s="286" customFormat="1" ht="18.75" customHeight="1">
      <c r="A22" s="292"/>
      <c r="B22" s="292"/>
      <c r="C22" s="293">
        <v>4270</v>
      </c>
      <c r="D22" s="294" t="s">
        <v>294</v>
      </c>
      <c r="E22" s="295">
        <f t="shared" si="0"/>
        <v>97.15573770491804</v>
      </c>
      <c r="F22" s="296">
        <v>3416</v>
      </c>
      <c r="G22" s="297">
        <f t="shared" si="3"/>
        <v>3318.84</v>
      </c>
      <c r="H22" s="298">
        <f t="shared" si="4"/>
        <v>3318.84</v>
      </c>
      <c r="I22" s="299"/>
      <c r="J22" s="297">
        <v>3318.84</v>
      </c>
      <c r="K22" s="299"/>
      <c r="L22" s="299"/>
      <c r="M22" s="309"/>
      <c r="N22" s="309"/>
      <c r="O22" s="309"/>
      <c r="P22" s="310"/>
      <c r="Q22" s="296"/>
      <c r="R22" s="296"/>
      <c r="S22" s="296"/>
    </row>
    <row r="23" spans="1:19" s="286" customFormat="1" ht="18.75" customHeight="1">
      <c r="A23" s="292"/>
      <c r="B23" s="292"/>
      <c r="C23" s="293">
        <v>4280</v>
      </c>
      <c r="D23" s="294" t="s">
        <v>340</v>
      </c>
      <c r="E23" s="295">
        <f t="shared" si="0"/>
        <v>100</v>
      </c>
      <c r="F23" s="296">
        <v>1620</v>
      </c>
      <c r="G23" s="297">
        <f t="shared" si="3"/>
        <v>1620</v>
      </c>
      <c r="H23" s="298">
        <f t="shared" si="4"/>
        <v>1620</v>
      </c>
      <c r="I23" s="299"/>
      <c r="J23" s="297">
        <v>1620</v>
      </c>
      <c r="K23" s="299"/>
      <c r="L23" s="299"/>
      <c r="M23" s="303"/>
      <c r="N23" s="303"/>
      <c r="O23" s="303"/>
      <c r="P23" s="304"/>
      <c r="Q23" s="305"/>
      <c r="R23" s="305"/>
      <c r="S23" s="305"/>
    </row>
    <row r="24" spans="1:19" s="286" customFormat="1" ht="18.75" customHeight="1">
      <c r="A24" s="292"/>
      <c r="B24" s="292"/>
      <c r="C24" s="293">
        <v>4300</v>
      </c>
      <c r="D24" s="294" t="s">
        <v>264</v>
      </c>
      <c r="E24" s="295">
        <f t="shared" si="0"/>
        <v>99.53755288595164</v>
      </c>
      <c r="F24" s="296">
        <v>129524</v>
      </c>
      <c r="G24" s="297">
        <f t="shared" si="3"/>
        <v>128925.02</v>
      </c>
      <c r="H24" s="298">
        <f t="shared" si="4"/>
        <v>128925.02</v>
      </c>
      <c r="I24" s="299"/>
      <c r="J24" s="297">
        <v>128925.02</v>
      </c>
      <c r="K24" s="299"/>
      <c r="L24" s="299"/>
      <c r="M24" s="309"/>
      <c r="N24" s="309"/>
      <c r="O24" s="309"/>
      <c r="P24" s="310"/>
      <c r="Q24" s="296"/>
      <c r="R24" s="296"/>
      <c r="S24" s="296"/>
    </row>
    <row r="25" spans="1:19" s="286" customFormat="1" ht="18.75" customHeight="1">
      <c r="A25" s="292"/>
      <c r="B25" s="292"/>
      <c r="C25" s="293">
        <v>4301</v>
      </c>
      <c r="D25" s="294" t="s">
        <v>264</v>
      </c>
      <c r="E25" s="295">
        <f t="shared" si="0"/>
        <v>99.09865551508611</v>
      </c>
      <c r="F25" s="296">
        <v>22239</v>
      </c>
      <c r="G25" s="297">
        <f t="shared" si="3"/>
        <v>22038.55</v>
      </c>
      <c r="H25" s="298">
        <f t="shared" si="4"/>
        <v>22038.55</v>
      </c>
      <c r="I25" s="299"/>
      <c r="J25" s="297"/>
      <c r="K25" s="299"/>
      <c r="L25" s="299"/>
      <c r="M25" s="311">
        <v>22038.55</v>
      </c>
      <c r="N25" s="309"/>
      <c r="O25" s="309"/>
      <c r="P25" s="310"/>
      <c r="Q25" s="296"/>
      <c r="R25" s="296"/>
      <c r="S25" s="296"/>
    </row>
    <row r="26" spans="1:19" s="286" customFormat="1" ht="18.75" customHeight="1">
      <c r="A26" s="292"/>
      <c r="B26" s="292"/>
      <c r="C26" s="293">
        <v>4308</v>
      </c>
      <c r="D26" s="294" t="s">
        <v>264</v>
      </c>
      <c r="E26" s="295">
        <f t="shared" si="0"/>
        <v>97.86137198856676</v>
      </c>
      <c r="F26" s="296">
        <v>19592</v>
      </c>
      <c r="G26" s="297">
        <f t="shared" si="3"/>
        <v>19173</v>
      </c>
      <c r="H26" s="298">
        <f t="shared" si="4"/>
        <v>19173</v>
      </c>
      <c r="I26" s="299"/>
      <c r="J26" s="297"/>
      <c r="K26" s="299"/>
      <c r="L26" s="299"/>
      <c r="M26" s="311">
        <v>19173</v>
      </c>
      <c r="N26" s="309"/>
      <c r="O26" s="309"/>
      <c r="P26" s="310"/>
      <c r="Q26" s="296"/>
      <c r="R26" s="296"/>
      <c r="S26" s="296"/>
    </row>
    <row r="27" spans="1:19" s="286" customFormat="1" ht="18.75" customHeight="1">
      <c r="A27" s="292"/>
      <c r="B27" s="292"/>
      <c r="C27" s="293">
        <v>4309</v>
      </c>
      <c r="D27" s="294" t="s">
        <v>264</v>
      </c>
      <c r="E27" s="295">
        <f t="shared" si="0"/>
        <v>47.0210970464135</v>
      </c>
      <c r="F27" s="296">
        <v>237</v>
      </c>
      <c r="G27" s="297">
        <f t="shared" si="3"/>
        <v>111.44</v>
      </c>
      <c r="H27" s="298">
        <f t="shared" si="4"/>
        <v>111.44</v>
      </c>
      <c r="I27" s="299"/>
      <c r="J27" s="297"/>
      <c r="K27" s="299"/>
      <c r="L27" s="299"/>
      <c r="M27" s="311">
        <v>111.44</v>
      </c>
      <c r="N27" s="309"/>
      <c r="O27" s="309"/>
      <c r="P27" s="310"/>
      <c r="Q27" s="296"/>
      <c r="R27" s="296"/>
      <c r="S27" s="296"/>
    </row>
    <row r="28" spans="1:19" s="286" customFormat="1" ht="18.75" customHeight="1">
      <c r="A28" s="292"/>
      <c r="B28" s="292"/>
      <c r="C28" s="293">
        <v>4350</v>
      </c>
      <c r="D28" s="294" t="s">
        <v>341</v>
      </c>
      <c r="E28" s="295">
        <f t="shared" si="0"/>
        <v>99.42015706806284</v>
      </c>
      <c r="F28" s="296">
        <v>764</v>
      </c>
      <c r="G28" s="297">
        <f t="shared" si="3"/>
        <v>759.57</v>
      </c>
      <c r="H28" s="298">
        <f t="shared" si="4"/>
        <v>759.57</v>
      </c>
      <c r="I28" s="299"/>
      <c r="J28" s="297">
        <v>759.57</v>
      </c>
      <c r="K28" s="299"/>
      <c r="L28" s="299"/>
      <c r="M28" s="303"/>
      <c r="N28" s="303"/>
      <c r="O28" s="303"/>
      <c r="P28" s="304"/>
      <c r="Q28" s="305"/>
      <c r="R28" s="305"/>
      <c r="S28" s="305"/>
    </row>
    <row r="29" spans="1:19" s="286" customFormat="1" ht="31.5" customHeight="1">
      <c r="A29" s="292"/>
      <c r="B29" s="292"/>
      <c r="C29" s="293">
        <v>4370</v>
      </c>
      <c r="D29" s="312" t="s">
        <v>299</v>
      </c>
      <c r="E29" s="295">
        <f t="shared" si="0"/>
        <v>99.99322033898306</v>
      </c>
      <c r="F29" s="296">
        <v>2655</v>
      </c>
      <c r="G29" s="297">
        <f t="shared" si="3"/>
        <v>2654.82</v>
      </c>
      <c r="H29" s="298">
        <f t="shared" si="4"/>
        <v>2654.82</v>
      </c>
      <c r="I29" s="299"/>
      <c r="J29" s="297">
        <v>2654.82</v>
      </c>
      <c r="K29" s="299"/>
      <c r="L29" s="299"/>
      <c r="M29" s="303"/>
      <c r="N29" s="303"/>
      <c r="O29" s="303"/>
      <c r="P29" s="304"/>
      <c r="Q29" s="305"/>
      <c r="R29" s="305"/>
      <c r="S29" s="305"/>
    </row>
    <row r="30" spans="1:19" s="286" customFormat="1" ht="18.75" customHeight="1">
      <c r="A30" s="292"/>
      <c r="B30" s="292"/>
      <c r="C30" s="293">
        <v>4410</v>
      </c>
      <c r="D30" s="294" t="s">
        <v>342</v>
      </c>
      <c r="E30" s="295">
        <f t="shared" si="0"/>
        <v>99.93917963224894</v>
      </c>
      <c r="F30" s="296">
        <v>1414</v>
      </c>
      <c r="G30" s="297">
        <f t="shared" si="3"/>
        <v>1413.14</v>
      </c>
      <c r="H30" s="298">
        <f t="shared" si="4"/>
        <v>1413.14</v>
      </c>
      <c r="I30" s="299"/>
      <c r="J30" s="297">
        <v>1413.14</v>
      </c>
      <c r="K30" s="299"/>
      <c r="L30" s="299"/>
      <c r="M30" s="303"/>
      <c r="N30" s="303"/>
      <c r="O30" s="303"/>
      <c r="P30" s="304"/>
      <c r="Q30" s="305"/>
      <c r="R30" s="305"/>
      <c r="S30" s="305"/>
    </row>
    <row r="31" spans="1:19" s="286" customFormat="1" ht="18.75" customHeight="1">
      <c r="A31" s="292"/>
      <c r="B31" s="292"/>
      <c r="C31" s="293">
        <v>4411</v>
      </c>
      <c r="D31" s="294" t="s">
        <v>342</v>
      </c>
      <c r="E31" s="295">
        <v>100</v>
      </c>
      <c r="F31" s="296">
        <v>2306</v>
      </c>
      <c r="G31" s="297">
        <v>2305.49</v>
      </c>
      <c r="H31" s="298">
        <v>2305.49</v>
      </c>
      <c r="I31" s="299"/>
      <c r="J31" s="297"/>
      <c r="K31" s="299"/>
      <c r="L31" s="299"/>
      <c r="M31" s="308">
        <v>2305.49</v>
      </c>
      <c r="N31" s="303"/>
      <c r="O31" s="303"/>
      <c r="P31" s="304"/>
      <c r="Q31" s="305"/>
      <c r="R31" s="305"/>
      <c r="S31" s="305"/>
    </row>
    <row r="32" spans="1:19" s="286" customFormat="1" ht="18.75" customHeight="1">
      <c r="A32" s="292"/>
      <c r="B32" s="292"/>
      <c r="C32" s="293">
        <v>4421</v>
      </c>
      <c r="D32" s="294" t="s">
        <v>329</v>
      </c>
      <c r="E32" s="295">
        <f t="shared" si="0"/>
        <v>99.9072449373724</v>
      </c>
      <c r="F32" s="296">
        <v>18123</v>
      </c>
      <c r="G32" s="297">
        <f t="shared" si="3"/>
        <v>18106.19</v>
      </c>
      <c r="H32" s="298">
        <f t="shared" si="4"/>
        <v>18106.19</v>
      </c>
      <c r="I32" s="299"/>
      <c r="J32" s="297"/>
      <c r="K32" s="299"/>
      <c r="L32" s="299"/>
      <c r="M32" s="308">
        <v>18106.19</v>
      </c>
      <c r="N32" s="303"/>
      <c r="O32" s="303"/>
      <c r="P32" s="304"/>
      <c r="Q32" s="305"/>
      <c r="R32" s="305"/>
      <c r="S32" s="305"/>
    </row>
    <row r="33" spans="1:19" s="286" customFormat="1" ht="18.75" customHeight="1">
      <c r="A33" s="292"/>
      <c r="B33" s="292"/>
      <c r="C33" s="293">
        <v>4430</v>
      </c>
      <c r="D33" s="294" t="s">
        <v>265</v>
      </c>
      <c r="E33" s="295">
        <f t="shared" si="0"/>
        <v>100</v>
      </c>
      <c r="F33" s="296">
        <v>1863</v>
      </c>
      <c r="G33" s="297">
        <f t="shared" si="3"/>
        <v>1863</v>
      </c>
      <c r="H33" s="298">
        <f t="shared" si="4"/>
        <v>1863</v>
      </c>
      <c r="I33" s="299"/>
      <c r="J33" s="297">
        <v>1863</v>
      </c>
      <c r="K33" s="299"/>
      <c r="L33" s="299"/>
      <c r="M33" s="303"/>
      <c r="N33" s="303"/>
      <c r="O33" s="303"/>
      <c r="P33" s="304"/>
      <c r="Q33" s="305"/>
      <c r="R33" s="305"/>
      <c r="S33" s="305"/>
    </row>
    <row r="34" spans="1:19" s="286" customFormat="1" ht="18.75" customHeight="1">
      <c r="A34" s="292"/>
      <c r="B34" s="292"/>
      <c r="C34" s="293">
        <v>4440</v>
      </c>
      <c r="D34" s="294" t="s">
        <v>343</v>
      </c>
      <c r="E34" s="295">
        <f t="shared" si="0"/>
        <v>100</v>
      </c>
      <c r="F34" s="296">
        <v>127313</v>
      </c>
      <c r="G34" s="297">
        <f t="shared" si="3"/>
        <v>127313</v>
      </c>
      <c r="H34" s="298">
        <f t="shared" si="4"/>
        <v>127313</v>
      </c>
      <c r="I34" s="299"/>
      <c r="J34" s="297">
        <v>127313</v>
      </c>
      <c r="K34" s="299"/>
      <c r="L34" s="299"/>
      <c r="M34" s="303"/>
      <c r="N34" s="303"/>
      <c r="O34" s="303"/>
      <c r="P34" s="304"/>
      <c r="Q34" s="305"/>
      <c r="R34" s="305"/>
      <c r="S34" s="305"/>
    </row>
    <row r="35" spans="1:19" s="286" customFormat="1" ht="18.75" customHeight="1">
      <c r="A35" s="292"/>
      <c r="B35" s="292"/>
      <c r="C35" s="293">
        <v>4480</v>
      </c>
      <c r="D35" s="294" t="s">
        <v>81</v>
      </c>
      <c r="E35" s="295">
        <f t="shared" si="0"/>
        <v>100</v>
      </c>
      <c r="F35" s="296">
        <v>1589</v>
      </c>
      <c r="G35" s="297">
        <f t="shared" si="3"/>
        <v>1589</v>
      </c>
      <c r="H35" s="298">
        <f t="shared" si="4"/>
        <v>1589</v>
      </c>
      <c r="I35" s="299"/>
      <c r="J35" s="297">
        <v>1589</v>
      </c>
      <c r="K35" s="299"/>
      <c r="L35" s="299"/>
      <c r="M35" s="303"/>
      <c r="N35" s="303"/>
      <c r="O35" s="303"/>
      <c r="P35" s="304"/>
      <c r="Q35" s="305"/>
      <c r="R35" s="305"/>
      <c r="S35" s="305"/>
    </row>
    <row r="36" spans="1:19" s="286" customFormat="1" ht="31.5" customHeight="1">
      <c r="A36" s="292"/>
      <c r="B36" s="292"/>
      <c r="C36" s="293">
        <v>4700</v>
      </c>
      <c r="D36" s="294" t="s">
        <v>344</v>
      </c>
      <c r="E36" s="295">
        <f t="shared" si="0"/>
        <v>100</v>
      </c>
      <c r="F36" s="296">
        <v>3500</v>
      </c>
      <c r="G36" s="297">
        <f t="shared" si="3"/>
        <v>3500</v>
      </c>
      <c r="H36" s="298">
        <f t="shared" si="4"/>
        <v>3500</v>
      </c>
      <c r="I36" s="299"/>
      <c r="J36" s="297">
        <v>3500</v>
      </c>
      <c r="K36" s="299"/>
      <c r="L36" s="299"/>
      <c r="M36" s="303"/>
      <c r="N36" s="303"/>
      <c r="O36" s="303"/>
      <c r="P36" s="304"/>
      <c r="Q36" s="305"/>
      <c r="R36" s="305"/>
      <c r="S36" s="305"/>
    </row>
    <row r="37" spans="1:256" s="315" customFormat="1" ht="18.75" customHeight="1">
      <c r="A37" s="287"/>
      <c r="B37" s="287">
        <v>80103</v>
      </c>
      <c r="C37" s="313"/>
      <c r="D37" s="288" t="s">
        <v>137</v>
      </c>
      <c r="E37" s="289">
        <f t="shared" si="0"/>
        <v>99.7059358875391</v>
      </c>
      <c r="F37" s="290">
        <f>SUM(F38:F47)</f>
        <v>123065</v>
      </c>
      <c r="G37" s="290">
        <f>SUM(G38:G47)</f>
        <v>122703.10999999999</v>
      </c>
      <c r="H37" s="314">
        <f>SUM(H38:H47)</f>
        <v>122703.10999999999</v>
      </c>
      <c r="I37" s="290">
        <f>SUM(I38:I47)</f>
        <v>114663.30999999998</v>
      </c>
      <c r="J37" s="290">
        <f>SUM(J38:J47)</f>
        <v>8039.8</v>
      </c>
      <c r="K37" s="290"/>
      <c r="L37" s="290">
        <f>SUM(L38:L47)</f>
        <v>0</v>
      </c>
      <c r="M37" s="290">
        <f>SUM(M38:M47)</f>
        <v>0</v>
      </c>
      <c r="N37" s="290"/>
      <c r="O37" s="290"/>
      <c r="P37" s="291">
        <f>SUM(P38:P47)</f>
        <v>0</v>
      </c>
      <c r="Q37" s="290"/>
      <c r="R37" s="290"/>
      <c r="S37" s="290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315" customFormat="1" ht="18.75" customHeight="1">
      <c r="A38" s="292"/>
      <c r="B38" s="292"/>
      <c r="C38" s="293">
        <v>3020</v>
      </c>
      <c r="D38" s="294" t="s">
        <v>414</v>
      </c>
      <c r="E38" s="295">
        <v>0</v>
      </c>
      <c r="F38" s="296">
        <v>0</v>
      </c>
      <c r="G38" s="297">
        <f aca="true" t="shared" si="5" ref="G38:G47">H38+P38</f>
        <v>0</v>
      </c>
      <c r="H38" s="298">
        <f aca="true" t="shared" si="6" ref="H38:H47">SUM(I38:O38)</f>
        <v>0</v>
      </c>
      <c r="I38" s="305"/>
      <c r="J38" s="302"/>
      <c r="K38" s="302"/>
      <c r="L38" s="296">
        <v>0</v>
      </c>
      <c r="M38" s="300"/>
      <c r="N38" s="300"/>
      <c r="O38" s="300"/>
      <c r="P38" s="301"/>
      <c r="Q38" s="302"/>
      <c r="R38" s="302"/>
      <c r="S38" s="302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315" customFormat="1" ht="18.75" customHeight="1">
      <c r="A39" s="292"/>
      <c r="B39" s="292"/>
      <c r="C39" s="293">
        <v>4010</v>
      </c>
      <c r="D39" s="294" t="s">
        <v>325</v>
      </c>
      <c r="E39" s="295">
        <f aca="true" t="shared" si="7" ref="E39:E61">G39/F39*100</f>
        <v>99.65486725663716</v>
      </c>
      <c r="F39" s="296">
        <v>89044</v>
      </c>
      <c r="G39" s="297">
        <f t="shared" si="5"/>
        <v>88736.68</v>
      </c>
      <c r="H39" s="298">
        <f t="shared" si="6"/>
        <v>88736.68</v>
      </c>
      <c r="I39" s="296">
        <v>88736.68</v>
      </c>
      <c r="J39" s="305"/>
      <c r="K39" s="305"/>
      <c r="L39" s="303"/>
      <c r="M39" s="303"/>
      <c r="N39" s="303"/>
      <c r="O39" s="303"/>
      <c r="P39" s="304"/>
      <c r="Q39" s="305"/>
      <c r="R39" s="305"/>
      <c r="S39" s="305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315" customFormat="1" ht="18.75" customHeight="1">
      <c r="A40" s="292"/>
      <c r="B40" s="292"/>
      <c r="C40" s="293">
        <v>4040</v>
      </c>
      <c r="D40" s="294" t="s">
        <v>337</v>
      </c>
      <c r="E40" s="295">
        <f t="shared" si="7"/>
        <v>99.98957345971566</v>
      </c>
      <c r="F40" s="296">
        <v>8440</v>
      </c>
      <c r="G40" s="297">
        <f t="shared" si="5"/>
        <v>8439.12</v>
      </c>
      <c r="H40" s="298">
        <f t="shared" si="6"/>
        <v>8439.12</v>
      </c>
      <c r="I40" s="296">
        <v>8439.12</v>
      </c>
      <c r="J40" s="305"/>
      <c r="K40" s="305"/>
      <c r="L40" s="303"/>
      <c r="M40" s="303"/>
      <c r="N40" s="303"/>
      <c r="O40" s="303"/>
      <c r="P40" s="304"/>
      <c r="Q40" s="305"/>
      <c r="R40" s="305"/>
      <c r="S40" s="305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315" customFormat="1" ht="18.75" customHeight="1">
      <c r="A41" s="292"/>
      <c r="B41" s="292"/>
      <c r="C41" s="293">
        <v>4110</v>
      </c>
      <c r="D41" s="294" t="s">
        <v>338</v>
      </c>
      <c r="E41" s="295">
        <f t="shared" si="7"/>
        <v>99.66135000637999</v>
      </c>
      <c r="F41" s="296">
        <v>15674</v>
      </c>
      <c r="G41" s="297">
        <f t="shared" si="5"/>
        <v>15620.92</v>
      </c>
      <c r="H41" s="298">
        <f t="shared" si="6"/>
        <v>15620.92</v>
      </c>
      <c r="I41" s="305">
        <v>15620.92</v>
      </c>
      <c r="J41" s="305"/>
      <c r="K41" s="305"/>
      <c r="L41" s="303"/>
      <c r="M41" s="303"/>
      <c r="N41" s="303"/>
      <c r="O41" s="303"/>
      <c r="P41" s="304"/>
      <c r="Q41" s="305"/>
      <c r="R41" s="305"/>
      <c r="S41" s="305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315" customFormat="1" ht="18.75" customHeight="1">
      <c r="A42" s="292"/>
      <c r="B42" s="292"/>
      <c r="C42" s="293">
        <v>4120</v>
      </c>
      <c r="D42" s="294" t="s">
        <v>339</v>
      </c>
      <c r="E42" s="295">
        <f t="shared" si="7"/>
        <v>99.97803963577933</v>
      </c>
      <c r="F42" s="296">
        <v>1867</v>
      </c>
      <c r="G42" s="297">
        <f t="shared" si="5"/>
        <v>1866.59</v>
      </c>
      <c r="H42" s="298">
        <f t="shared" si="6"/>
        <v>1866.59</v>
      </c>
      <c r="I42" s="305">
        <v>1866.59</v>
      </c>
      <c r="J42" s="305"/>
      <c r="K42" s="305"/>
      <c r="L42" s="303"/>
      <c r="M42" s="303"/>
      <c r="N42" s="303"/>
      <c r="O42" s="303"/>
      <c r="P42" s="304"/>
      <c r="Q42" s="305"/>
      <c r="R42" s="305"/>
      <c r="S42" s="305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315" customFormat="1" ht="18.75" customHeight="1">
      <c r="A43" s="292"/>
      <c r="B43" s="292"/>
      <c r="C43" s="293">
        <v>4210</v>
      </c>
      <c r="D43" s="294" t="s">
        <v>270</v>
      </c>
      <c r="E43" s="295">
        <v>0</v>
      </c>
      <c r="F43" s="296">
        <v>0</v>
      </c>
      <c r="G43" s="297">
        <v>0</v>
      </c>
      <c r="H43" s="298">
        <v>0</v>
      </c>
      <c r="I43" s="305"/>
      <c r="J43" s="305">
        <v>0</v>
      </c>
      <c r="K43" s="305"/>
      <c r="L43" s="303"/>
      <c r="M43" s="303"/>
      <c r="N43" s="303"/>
      <c r="O43" s="303"/>
      <c r="P43" s="304"/>
      <c r="Q43" s="305"/>
      <c r="R43" s="305"/>
      <c r="S43" s="305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315" customFormat="1" ht="18.75" customHeight="1">
      <c r="A44" s="292"/>
      <c r="B44" s="292"/>
      <c r="C44" s="293">
        <v>4240</v>
      </c>
      <c r="D44" s="294" t="s">
        <v>332</v>
      </c>
      <c r="E44" s="295">
        <f t="shared" si="7"/>
        <v>99.85714285714286</v>
      </c>
      <c r="F44" s="296">
        <v>140</v>
      </c>
      <c r="G44" s="297">
        <f t="shared" si="5"/>
        <v>139.8</v>
      </c>
      <c r="H44" s="298">
        <f t="shared" si="6"/>
        <v>139.8</v>
      </c>
      <c r="I44" s="296"/>
      <c r="J44" s="296">
        <v>139.8</v>
      </c>
      <c r="K44" s="296"/>
      <c r="L44" s="303"/>
      <c r="M44" s="303"/>
      <c r="N44" s="303"/>
      <c r="O44" s="303"/>
      <c r="P44" s="304"/>
      <c r="Q44" s="305"/>
      <c r="R44" s="305"/>
      <c r="S44" s="305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315" customFormat="1" ht="18.75" customHeight="1">
      <c r="A45" s="292"/>
      <c r="B45" s="292"/>
      <c r="C45" s="293">
        <v>4280</v>
      </c>
      <c r="D45" s="294" t="s">
        <v>340</v>
      </c>
      <c r="E45" s="295">
        <f t="shared" si="7"/>
        <v>100</v>
      </c>
      <c r="F45" s="296">
        <v>50</v>
      </c>
      <c r="G45" s="297">
        <f t="shared" si="5"/>
        <v>50</v>
      </c>
      <c r="H45" s="298">
        <f t="shared" si="6"/>
        <v>50</v>
      </c>
      <c r="I45" s="296"/>
      <c r="J45" s="296">
        <v>50</v>
      </c>
      <c r="K45" s="296"/>
      <c r="L45" s="303"/>
      <c r="M45" s="303"/>
      <c r="N45" s="303"/>
      <c r="O45" s="303"/>
      <c r="P45" s="304"/>
      <c r="Q45" s="305"/>
      <c r="R45" s="305"/>
      <c r="S45" s="305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315" customFormat="1" ht="18.75" customHeight="1">
      <c r="A46" s="292"/>
      <c r="B46" s="292"/>
      <c r="C46" s="293">
        <v>4300</v>
      </c>
      <c r="D46" s="294" t="s">
        <v>264</v>
      </c>
      <c r="E46" s="295">
        <v>0</v>
      </c>
      <c r="F46" s="296">
        <v>0</v>
      </c>
      <c r="G46" s="297">
        <f t="shared" si="5"/>
        <v>0</v>
      </c>
      <c r="H46" s="298">
        <f t="shared" si="6"/>
        <v>0</v>
      </c>
      <c r="I46" s="296"/>
      <c r="J46" s="296">
        <v>0</v>
      </c>
      <c r="K46" s="296"/>
      <c r="L46" s="303"/>
      <c r="M46" s="303"/>
      <c r="N46" s="303"/>
      <c r="O46" s="303"/>
      <c r="P46" s="304"/>
      <c r="Q46" s="305"/>
      <c r="R46" s="305"/>
      <c r="S46" s="305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315" customFormat="1" ht="18.75" customHeight="1">
      <c r="A47" s="292"/>
      <c r="B47" s="292"/>
      <c r="C47" s="293">
        <v>4440</v>
      </c>
      <c r="D47" s="294" t="s">
        <v>343</v>
      </c>
      <c r="E47" s="316">
        <f t="shared" si="7"/>
        <v>100</v>
      </c>
      <c r="F47" s="296">
        <v>7850</v>
      </c>
      <c r="G47" s="297">
        <f t="shared" si="5"/>
        <v>7850</v>
      </c>
      <c r="H47" s="298">
        <f t="shared" si="6"/>
        <v>7850</v>
      </c>
      <c r="I47" s="305"/>
      <c r="J47" s="296">
        <v>7850</v>
      </c>
      <c r="K47" s="296"/>
      <c r="L47" s="303"/>
      <c r="M47" s="303"/>
      <c r="N47" s="303"/>
      <c r="O47" s="303"/>
      <c r="P47" s="304"/>
      <c r="Q47" s="305"/>
      <c r="R47" s="305"/>
      <c r="S47" s="305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315" customFormat="1" ht="18.75" customHeight="1">
      <c r="A48" s="288"/>
      <c r="B48" s="287">
        <v>80146</v>
      </c>
      <c r="C48" s="313"/>
      <c r="D48" s="288" t="s">
        <v>348</v>
      </c>
      <c r="E48" s="289">
        <f t="shared" si="7"/>
        <v>99.99972222222222</v>
      </c>
      <c r="F48" s="290">
        <f>SUM(F49:F52)</f>
        <v>7200</v>
      </c>
      <c r="G48" s="290">
        <f>SUM(G50:G52)</f>
        <v>7199.98</v>
      </c>
      <c r="H48" s="290">
        <f>SUM(H50:H52)</f>
        <v>7199.98</v>
      </c>
      <c r="I48" s="290">
        <f>SUM(I50:I52)</f>
        <v>0</v>
      </c>
      <c r="J48" s="290">
        <f>SUM(J50:J52)</f>
        <v>7199.98</v>
      </c>
      <c r="K48" s="290"/>
      <c r="L48" s="290">
        <f>SUM(L50:L51)</f>
        <v>0</v>
      </c>
      <c r="M48" s="290">
        <f>SUM(M50:M51)</f>
        <v>0</v>
      </c>
      <c r="N48" s="290"/>
      <c r="O48" s="290"/>
      <c r="P48" s="291">
        <f>SUM(P50:P51)</f>
        <v>0</v>
      </c>
      <c r="Q48" s="290"/>
      <c r="R48" s="290"/>
      <c r="S48" s="290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315" customFormat="1" ht="18.75" customHeight="1">
      <c r="A49" s="288"/>
      <c r="B49" s="287"/>
      <c r="C49" s="313">
        <v>4240</v>
      </c>
      <c r="D49" s="294" t="s">
        <v>332</v>
      </c>
      <c r="E49" s="699">
        <v>0</v>
      </c>
      <c r="F49" s="700">
        <v>0</v>
      </c>
      <c r="G49" s="700">
        <v>0</v>
      </c>
      <c r="H49" s="700">
        <v>0</v>
      </c>
      <c r="I49" s="700"/>
      <c r="J49" s="700">
        <v>0</v>
      </c>
      <c r="K49" s="290"/>
      <c r="L49" s="290"/>
      <c r="M49" s="290"/>
      <c r="N49" s="290"/>
      <c r="O49" s="290"/>
      <c r="P49" s="291"/>
      <c r="Q49" s="290"/>
      <c r="R49" s="290"/>
      <c r="S49" s="290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315" customFormat="1" ht="18.75" customHeight="1">
      <c r="A50" s="292"/>
      <c r="B50" s="292"/>
      <c r="C50" s="293">
        <v>4300</v>
      </c>
      <c r="D50" s="294" t="s">
        <v>264</v>
      </c>
      <c r="E50" s="295">
        <f t="shared" si="7"/>
        <v>100</v>
      </c>
      <c r="F50" s="296">
        <v>3300</v>
      </c>
      <c r="G50" s="297">
        <f>H50+P50</f>
        <v>3300</v>
      </c>
      <c r="H50" s="298">
        <f>SUM(I50:O50)</f>
        <v>3300</v>
      </c>
      <c r="I50" s="296"/>
      <c r="J50" s="296">
        <v>3300</v>
      </c>
      <c r="K50" s="296"/>
      <c r="L50" s="309"/>
      <c r="M50" s="309"/>
      <c r="N50" s="309"/>
      <c r="O50" s="309"/>
      <c r="P50" s="310"/>
      <c r="Q50" s="296"/>
      <c r="R50" s="296"/>
      <c r="S50" s="296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315" customFormat="1" ht="18.75" customHeight="1">
      <c r="A51" s="292"/>
      <c r="B51" s="292"/>
      <c r="C51" s="293">
        <v>4410</v>
      </c>
      <c r="D51" s="294" t="s">
        <v>342</v>
      </c>
      <c r="E51" s="295">
        <f t="shared" si="7"/>
        <v>99.99860432658758</v>
      </c>
      <c r="F51" s="296">
        <v>1433</v>
      </c>
      <c r="G51" s="297">
        <f>H51+P51</f>
        <v>1432.98</v>
      </c>
      <c r="H51" s="298">
        <f>SUM(I51:O51)</f>
        <v>1432.98</v>
      </c>
      <c r="I51" s="296"/>
      <c r="J51" s="296">
        <v>1432.98</v>
      </c>
      <c r="K51" s="296"/>
      <c r="L51" s="303"/>
      <c r="M51" s="303"/>
      <c r="N51" s="303"/>
      <c r="O51" s="303"/>
      <c r="P51" s="304"/>
      <c r="Q51" s="305"/>
      <c r="R51" s="305"/>
      <c r="S51" s="305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315" customFormat="1" ht="29.25" customHeight="1">
      <c r="A52" s="292"/>
      <c r="B52" s="292"/>
      <c r="C52" s="293">
        <v>4700</v>
      </c>
      <c r="D52" s="294" t="s">
        <v>344</v>
      </c>
      <c r="E52" s="295">
        <f t="shared" si="7"/>
        <v>100</v>
      </c>
      <c r="F52" s="296">
        <v>2467</v>
      </c>
      <c r="G52" s="297">
        <f>H52+P52</f>
        <v>2467</v>
      </c>
      <c r="H52" s="298">
        <f>SUM(I52:O52)</f>
        <v>2467</v>
      </c>
      <c r="I52" s="296"/>
      <c r="J52" s="296">
        <v>2467</v>
      </c>
      <c r="K52" s="296"/>
      <c r="L52" s="303"/>
      <c r="M52" s="303"/>
      <c r="N52" s="303"/>
      <c r="O52" s="303"/>
      <c r="P52" s="304"/>
      <c r="Q52" s="305"/>
      <c r="R52" s="305"/>
      <c r="S52" s="305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315" customFormat="1" ht="18.75" customHeight="1">
      <c r="A53" s="288"/>
      <c r="B53" s="317">
        <v>80148</v>
      </c>
      <c r="C53" s="318"/>
      <c r="D53" s="319" t="s">
        <v>153</v>
      </c>
      <c r="E53" s="289">
        <f t="shared" si="7"/>
        <v>99.99922505356247</v>
      </c>
      <c r="F53" s="320">
        <f>SUM(F54:F66)</f>
        <v>241307</v>
      </c>
      <c r="G53" s="320">
        <f aca="true" t="shared" si="8" ref="G53:M53">SUM(G54:G65)</f>
        <v>241305.12999999998</v>
      </c>
      <c r="H53" s="320">
        <f t="shared" si="8"/>
        <v>241305.12999999998</v>
      </c>
      <c r="I53" s="320">
        <f t="shared" si="8"/>
        <v>153535.72</v>
      </c>
      <c r="J53" s="320">
        <f t="shared" si="8"/>
        <v>87130.49</v>
      </c>
      <c r="K53" s="320">
        <f t="shared" si="8"/>
        <v>0</v>
      </c>
      <c r="L53" s="320">
        <f t="shared" si="8"/>
        <v>638.92</v>
      </c>
      <c r="M53" s="320">
        <f t="shared" si="8"/>
        <v>0</v>
      </c>
      <c r="N53" s="320"/>
      <c r="O53" s="320"/>
      <c r="P53" s="321">
        <f>SUM(P54:P65)</f>
        <v>0</v>
      </c>
      <c r="Q53" s="320"/>
      <c r="R53" s="320"/>
      <c r="S53" s="320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315" customFormat="1" ht="18.75" customHeight="1">
      <c r="A54" s="292"/>
      <c r="B54" s="292"/>
      <c r="C54" s="293">
        <v>3020</v>
      </c>
      <c r="D54" s="294" t="s">
        <v>414</v>
      </c>
      <c r="E54" s="295">
        <f t="shared" si="7"/>
        <v>99.98748043818466</v>
      </c>
      <c r="F54" s="296">
        <v>639</v>
      </c>
      <c r="G54" s="297">
        <f aca="true" t="shared" si="9" ref="G54:G66">H54+P54</f>
        <v>638.92</v>
      </c>
      <c r="H54" s="298">
        <f aca="true" t="shared" si="10" ref="H54:H66">SUM(I54:O54)</f>
        <v>638.92</v>
      </c>
      <c r="I54" s="296"/>
      <c r="J54" s="302"/>
      <c r="K54" s="302"/>
      <c r="L54" s="296">
        <v>638.92</v>
      </c>
      <c r="M54" s="300"/>
      <c r="N54" s="300"/>
      <c r="O54" s="300"/>
      <c r="P54" s="301"/>
      <c r="Q54" s="302"/>
      <c r="R54" s="302"/>
      <c r="S54" s="302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315" customFormat="1" ht="18.75" customHeight="1">
      <c r="A55" s="292"/>
      <c r="B55" s="292"/>
      <c r="C55" s="293">
        <v>4010</v>
      </c>
      <c r="D55" s="294" t="s">
        <v>325</v>
      </c>
      <c r="E55" s="295">
        <f t="shared" si="7"/>
        <v>100</v>
      </c>
      <c r="F55" s="296">
        <v>120785</v>
      </c>
      <c r="G55" s="297">
        <f t="shared" si="9"/>
        <v>120785</v>
      </c>
      <c r="H55" s="298">
        <f t="shared" si="10"/>
        <v>120785</v>
      </c>
      <c r="I55" s="296">
        <v>120785</v>
      </c>
      <c r="J55" s="305"/>
      <c r="K55" s="305"/>
      <c r="L55" s="303"/>
      <c r="M55" s="303"/>
      <c r="N55" s="303"/>
      <c r="O55" s="303"/>
      <c r="P55" s="304"/>
      <c r="Q55" s="305"/>
      <c r="R55" s="305"/>
      <c r="S55" s="305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315" customFormat="1" ht="18.75" customHeight="1">
      <c r="A56" s="292"/>
      <c r="B56" s="292"/>
      <c r="C56" s="293">
        <v>4040</v>
      </c>
      <c r="D56" s="294" t="s">
        <v>337</v>
      </c>
      <c r="E56" s="295">
        <f t="shared" si="7"/>
        <v>99.99714489650249</v>
      </c>
      <c r="F56" s="296">
        <v>9807</v>
      </c>
      <c r="G56" s="297">
        <f t="shared" si="9"/>
        <v>9806.72</v>
      </c>
      <c r="H56" s="298">
        <f t="shared" si="10"/>
        <v>9806.72</v>
      </c>
      <c r="I56" s="296">
        <v>9806.72</v>
      </c>
      <c r="J56" s="305"/>
      <c r="K56" s="305"/>
      <c r="L56" s="303"/>
      <c r="M56" s="303"/>
      <c r="N56" s="303"/>
      <c r="O56" s="303"/>
      <c r="P56" s="304"/>
      <c r="Q56" s="305"/>
      <c r="R56" s="305"/>
      <c r="S56" s="305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315" customFormat="1" ht="18.75" customHeight="1">
      <c r="A57" s="292"/>
      <c r="B57" s="292"/>
      <c r="C57" s="293">
        <v>4110</v>
      </c>
      <c r="D57" s="294" t="s">
        <v>338</v>
      </c>
      <c r="E57" s="295">
        <f t="shared" si="7"/>
        <v>100</v>
      </c>
      <c r="F57" s="296">
        <v>21087</v>
      </c>
      <c r="G57" s="297">
        <f t="shared" si="9"/>
        <v>21087</v>
      </c>
      <c r="H57" s="298">
        <f t="shared" si="10"/>
        <v>21087</v>
      </c>
      <c r="I57" s="296">
        <v>21087</v>
      </c>
      <c r="J57" s="305"/>
      <c r="K57" s="305"/>
      <c r="L57" s="303"/>
      <c r="M57" s="303"/>
      <c r="N57" s="303"/>
      <c r="O57" s="303"/>
      <c r="P57" s="304"/>
      <c r="Q57" s="305"/>
      <c r="R57" s="305"/>
      <c r="S57" s="305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315" customFormat="1" ht="18.75" customHeight="1">
      <c r="A58" s="292"/>
      <c r="B58" s="292"/>
      <c r="C58" s="293">
        <v>4120</v>
      </c>
      <c r="D58" s="294" t="s">
        <v>339</v>
      </c>
      <c r="E58" s="295">
        <f t="shared" si="7"/>
        <v>100</v>
      </c>
      <c r="F58" s="296">
        <v>1857</v>
      </c>
      <c r="G58" s="297">
        <f t="shared" si="9"/>
        <v>1857</v>
      </c>
      <c r="H58" s="298">
        <f t="shared" si="10"/>
        <v>1857</v>
      </c>
      <c r="I58" s="296">
        <v>1857</v>
      </c>
      <c r="J58" s="305"/>
      <c r="K58" s="305"/>
      <c r="L58" s="303"/>
      <c r="M58" s="303"/>
      <c r="N58" s="303"/>
      <c r="O58" s="303"/>
      <c r="P58" s="304"/>
      <c r="Q58" s="305"/>
      <c r="R58" s="305"/>
      <c r="S58" s="305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315" customFormat="1" ht="18.75" customHeight="1">
      <c r="A59" s="292"/>
      <c r="B59" s="292"/>
      <c r="C59" s="293">
        <v>4210</v>
      </c>
      <c r="D59" s="294" t="s">
        <v>270</v>
      </c>
      <c r="E59" s="295">
        <f t="shared" si="7"/>
        <v>100</v>
      </c>
      <c r="F59" s="296">
        <v>9215</v>
      </c>
      <c r="G59" s="297">
        <f t="shared" si="9"/>
        <v>9215</v>
      </c>
      <c r="H59" s="298">
        <f t="shared" si="10"/>
        <v>9215</v>
      </c>
      <c r="I59" s="296"/>
      <c r="J59" s="296">
        <v>9215</v>
      </c>
      <c r="K59" s="296"/>
      <c r="L59" s="303"/>
      <c r="M59" s="303"/>
      <c r="N59" s="303"/>
      <c r="O59" s="303"/>
      <c r="P59" s="304"/>
      <c r="Q59" s="305"/>
      <c r="R59" s="305"/>
      <c r="S59" s="305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315" customFormat="1" ht="18.75" customHeight="1">
      <c r="A60" s="292"/>
      <c r="B60" s="292"/>
      <c r="C60" s="293">
        <v>4220</v>
      </c>
      <c r="D60" s="294" t="s">
        <v>416</v>
      </c>
      <c r="E60" s="295">
        <f t="shared" si="7"/>
        <v>99.99946070025997</v>
      </c>
      <c r="F60" s="296">
        <v>72316</v>
      </c>
      <c r="G60" s="297">
        <f t="shared" si="9"/>
        <v>72315.61</v>
      </c>
      <c r="H60" s="298">
        <f t="shared" si="10"/>
        <v>72315.61</v>
      </c>
      <c r="I60" s="296"/>
      <c r="J60" s="296">
        <v>72315.61</v>
      </c>
      <c r="K60" s="296"/>
      <c r="L60" s="303"/>
      <c r="M60" s="303"/>
      <c r="N60" s="303"/>
      <c r="O60" s="303"/>
      <c r="P60" s="304"/>
      <c r="Q60" s="305"/>
      <c r="R60" s="305"/>
      <c r="S60" s="305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315" customFormat="1" ht="18.75" customHeight="1">
      <c r="A61" s="292"/>
      <c r="B61" s="292"/>
      <c r="C61" s="293">
        <v>4270</v>
      </c>
      <c r="D61" s="294" t="s">
        <v>294</v>
      </c>
      <c r="E61" s="295">
        <f t="shared" si="7"/>
        <v>99.91550925925927</v>
      </c>
      <c r="F61" s="296">
        <v>864</v>
      </c>
      <c r="G61" s="297">
        <f t="shared" si="9"/>
        <v>863.27</v>
      </c>
      <c r="H61" s="298">
        <f t="shared" si="10"/>
        <v>863.27</v>
      </c>
      <c r="I61" s="296"/>
      <c r="J61" s="296">
        <v>863.27</v>
      </c>
      <c r="K61" s="296"/>
      <c r="L61" s="309"/>
      <c r="M61" s="309"/>
      <c r="N61" s="309"/>
      <c r="O61" s="309"/>
      <c r="P61" s="310"/>
      <c r="Q61" s="296"/>
      <c r="R61" s="296"/>
      <c r="S61" s="296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315" customFormat="1" ht="18.75" customHeight="1">
      <c r="A62" s="292"/>
      <c r="B62" s="292"/>
      <c r="C62" s="293">
        <v>4280</v>
      </c>
      <c r="D62" s="294" t="s">
        <v>340</v>
      </c>
      <c r="E62" s="295">
        <v>100</v>
      </c>
      <c r="F62" s="296">
        <v>200</v>
      </c>
      <c r="G62" s="297">
        <f t="shared" si="9"/>
        <v>200</v>
      </c>
      <c r="H62" s="298">
        <f t="shared" si="10"/>
        <v>200</v>
      </c>
      <c r="I62" s="296"/>
      <c r="J62" s="296">
        <v>200</v>
      </c>
      <c r="K62" s="296"/>
      <c r="L62" s="303"/>
      <c r="M62" s="303"/>
      <c r="N62" s="303"/>
      <c r="O62" s="303"/>
      <c r="P62" s="304"/>
      <c r="Q62" s="305"/>
      <c r="R62" s="305"/>
      <c r="S62" s="305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315" customFormat="1" ht="18.75" customHeight="1">
      <c r="A63" s="292"/>
      <c r="B63" s="292"/>
      <c r="C63" s="293">
        <v>4300</v>
      </c>
      <c r="D63" s="294" t="s">
        <v>264</v>
      </c>
      <c r="E63" s="295">
        <f aca="true" t="shared" si="11" ref="E63:E68">G63/F63*100</f>
        <v>99.75776397515529</v>
      </c>
      <c r="F63" s="296">
        <v>161</v>
      </c>
      <c r="G63" s="297">
        <f t="shared" si="9"/>
        <v>160.61</v>
      </c>
      <c r="H63" s="298">
        <f t="shared" si="10"/>
        <v>160.61</v>
      </c>
      <c r="I63" s="296"/>
      <c r="J63" s="296">
        <v>160.61</v>
      </c>
      <c r="K63" s="296"/>
      <c r="L63" s="309"/>
      <c r="M63" s="309"/>
      <c r="N63" s="309"/>
      <c r="O63" s="309"/>
      <c r="P63" s="310"/>
      <c r="Q63" s="296"/>
      <c r="R63" s="296"/>
      <c r="S63" s="296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315" customFormat="1" ht="18.75" customHeight="1">
      <c r="A64" s="292"/>
      <c r="B64" s="292"/>
      <c r="C64" s="293">
        <v>4410</v>
      </c>
      <c r="D64" s="294" t="s">
        <v>617</v>
      </c>
      <c r="E64" s="295">
        <v>0</v>
      </c>
      <c r="F64" s="296">
        <v>0</v>
      </c>
      <c r="G64" s="297">
        <f t="shared" si="9"/>
        <v>0</v>
      </c>
      <c r="H64" s="298">
        <f t="shared" si="10"/>
        <v>0</v>
      </c>
      <c r="I64" s="296"/>
      <c r="J64" s="296">
        <v>0</v>
      </c>
      <c r="K64" s="296"/>
      <c r="L64" s="309"/>
      <c r="M64" s="309"/>
      <c r="N64" s="309"/>
      <c r="O64" s="309"/>
      <c r="P64" s="310"/>
      <c r="Q64" s="296"/>
      <c r="R64" s="296"/>
      <c r="S64" s="296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315" customFormat="1" ht="18.75" customHeight="1">
      <c r="A65" s="292"/>
      <c r="B65" s="292"/>
      <c r="C65" s="293">
        <v>4440</v>
      </c>
      <c r="D65" s="294" t="s">
        <v>343</v>
      </c>
      <c r="E65" s="295">
        <f t="shared" si="11"/>
        <v>100</v>
      </c>
      <c r="F65" s="296">
        <v>4376</v>
      </c>
      <c r="G65" s="297">
        <f t="shared" si="9"/>
        <v>4376</v>
      </c>
      <c r="H65" s="298">
        <f t="shared" si="10"/>
        <v>4376</v>
      </c>
      <c r="I65" s="296"/>
      <c r="J65" s="296">
        <v>4376</v>
      </c>
      <c r="K65" s="296"/>
      <c r="L65" s="303"/>
      <c r="M65" s="303"/>
      <c r="N65" s="303"/>
      <c r="O65" s="303"/>
      <c r="P65" s="304"/>
      <c r="Q65" s="305"/>
      <c r="R65" s="305"/>
      <c r="S65" s="305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315" customFormat="1" ht="39.75" customHeight="1">
      <c r="A66" s="292"/>
      <c r="B66" s="292"/>
      <c r="C66" s="293">
        <v>4700</v>
      </c>
      <c r="D66" s="294" t="s">
        <v>344</v>
      </c>
      <c r="E66" s="295">
        <v>0</v>
      </c>
      <c r="F66" s="296">
        <v>0</v>
      </c>
      <c r="G66" s="297">
        <f t="shared" si="9"/>
        <v>0</v>
      </c>
      <c r="H66" s="298">
        <f t="shared" si="10"/>
        <v>0</v>
      </c>
      <c r="I66" s="296"/>
      <c r="J66" s="296">
        <v>0</v>
      </c>
      <c r="K66" s="296"/>
      <c r="L66" s="303"/>
      <c r="M66" s="303"/>
      <c r="N66" s="303"/>
      <c r="O66" s="303"/>
      <c r="P66" s="304"/>
      <c r="Q66" s="305"/>
      <c r="R66" s="305"/>
      <c r="S66" s="305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315" customFormat="1" ht="18.75" customHeight="1">
      <c r="A67" s="287"/>
      <c r="B67" s="287">
        <v>80195</v>
      </c>
      <c r="C67" s="313"/>
      <c r="D67" s="288" t="s">
        <v>16</v>
      </c>
      <c r="E67" s="289">
        <f t="shared" si="11"/>
        <v>100</v>
      </c>
      <c r="F67" s="290">
        <f>SUM(F68:F68)</f>
        <v>49641</v>
      </c>
      <c r="G67" s="290">
        <f>SUM(G68)</f>
        <v>49641</v>
      </c>
      <c r="H67" s="314">
        <f>SUM(H68)</f>
        <v>49641</v>
      </c>
      <c r="I67" s="290">
        <f>SUM(I68:I68)</f>
        <v>0</v>
      </c>
      <c r="J67" s="290">
        <f>SUM(J68:J68)</f>
        <v>49641</v>
      </c>
      <c r="K67" s="290"/>
      <c r="L67" s="290">
        <f>SUM(L68:L68)</f>
        <v>0</v>
      </c>
      <c r="M67" s="290">
        <f>SUM(M68:M68)</f>
        <v>0</v>
      </c>
      <c r="N67" s="290"/>
      <c r="O67" s="290"/>
      <c r="P67" s="291">
        <f>SUM(P68:P68)</f>
        <v>0</v>
      </c>
      <c r="Q67" s="290"/>
      <c r="R67" s="290"/>
      <c r="S67" s="290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315" customFormat="1" ht="18.75" customHeight="1">
      <c r="A68" s="292"/>
      <c r="B68" s="292"/>
      <c r="C68" s="293">
        <v>4440</v>
      </c>
      <c r="D68" s="294" t="s">
        <v>343</v>
      </c>
      <c r="E68" s="295">
        <f t="shared" si="11"/>
        <v>100</v>
      </c>
      <c r="F68" s="296">
        <v>49641</v>
      </c>
      <c r="G68" s="297">
        <f>H68+P68</f>
        <v>49641</v>
      </c>
      <c r="H68" s="298">
        <f>SUM(I68:O68)</f>
        <v>49641</v>
      </c>
      <c r="I68" s="296"/>
      <c r="J68" s="296">
        <v>49641</v>
      </c>
      <c r="K68" s="296"/>
      <c r="L68" s="303"/>
      <c r="M68" s="303"/>
      <c r="N68" s="303"/>
      <c r="O68" s="303"/>
      <c r="P68" s="304"/>
      <c r="Q68" s="305"/>
      <c r="R68" s="305"/>
      <c r="S68" s="305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19" ht="16.5">
      <c r="A69" s="761">
        <v>854</v>
      </c>
      <c r="B69" s="760"/>
      <c r="C69" s="760"/>
      <c r="D69" s="35" t="s">
        <v>367</v>
      </c>
      <c r="E69" s="765">
        <v>100</v>
      </c>
      <c r="F69" s="1020">
        <v>11700</v>
      </c>
      <c r="G69" s="1020">
        <v>11700</v>
      </c>
      <c r="H69" s="1020">
        <v>11700</v>
      </c>
      <c r="I69" s="1020"/>
      <c r="J69" s="1020"/>
      <c r="K69" s="1020"/>
      <c r="L69" s="1020">
        <v>11700</v>
      </c>
      <c r="M69" s="760"/>
      <c r="N69" s="760"/>
      <c r="O69" s="760"/>
      <c r="P69" s="760"/>
      <c r="Q69" s="760"/>
      <c r="R69" s="760"/>
      <c r="S69" s="760"/>
    </row>
    <row r="70" spans="1:19" ht="16.5">
      <c r="A70" s="762"/>
      <c r="B70" s="762">
        <v>85415</v>
      </c>
      <c r="C70" s="763"/>
      <c r="D70" s="45" t="s">
        <v>183</v>
      </c>
      <c r="E70" s="766">
        <v>100</v>
      </c>
      <c r="F70" s="1021">
        <v>11700</v>
      </c>
      <c r="G70" s="1021">
        <v>11700</v>
      </c>
      <c r="H70" s="1021">
        <v>11700</v>
      </c>
      <c r="I70" s="1021"/>
      <c r="J70" s="1021"/>
      <c r="K70" s="1021"/>
      <c r="L70" s="1021">
        <v>11700</v>
      </c>
      <c r="M70" s="763"/>
      <c r="N70" s="763"/>
      <c r="O70" s="763"/>
      <c r="P70" s="763"/>
      <c r="Q70" s="763"/>
      <c r="R70" s="763"/>
      <c r="S70" s="763"/>
    </row>
    <row r="71" spans="1:19" ht="16.5">
      <c r="A71" s="762"/>
      <c r="B71" s="763"/>
      <c r="C71" s="764">
        <v>3260</v>
      </c>
      <c r="D71" s="32" t="s">
        <v>368</v>
      </c>
      <c r="E71" s="767">
        <v>100</v>
      </c>
      <c r="F71" s="1022">
        <v>11700</v>
      </c>
      <c r="G71" s="1022">
        <v>11700</v>
      </c>
      <c r="H71" s="1022">
        <v>11700</v>
      </c>
      <c r="I71" s="1022"/>
      <c r="J71" s="1022"/>
      <c r="K71" s="1022"/>
      <c r="L71" s="1022">
        <v>11700</v>
      </c>
      <c r="M71" s="763"/>
      <c r="N71" s="763"/>
      <c r="O71" s="763"/>
      <c r="P71" s="763"/>
      <c r="Q71" s="763"/>
      <c r="R71" s="763"/>
      <c r="S71" s="763"/>
    </row>
    <row r="72" spans="1:19" ht="15.75">
      <c r="A72" s="759"/>
      <c r="B72" s="759"/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</row>
  </sheetData>
  <sheetProtection selectLockedCells="1" selectUnlockedCells="1"/>
  <mergeCells count="23">
    <mergeCell ref="A1:S1"/>
    <mergeCell ref="A2:D2"/>
    <mergeCell ref="A3:A6"/>
    <mergeCell ref="B3:B6"/>
    <mergeCell ref="C3:C6"/>
    <mergeCell ref="D3:D6"/>
    <mergeCell ref="P4:P6"/>
    <mergeCell ref="E3:E6"/>
    <mergeCell ref="F3:F6"/>
    <mergeCell ref="G3:G6"/>
    <mergeCell ref="H3:S3"/>
    <mergeCell ref="M5:M6"/>
    <mergeCell ref="N5:N6"/>
    <mergeCell ref="O5:O6"/>
    <mergeCell ref="H4:H6"/>
    <mergeCell ref="J5:J6"/>
    <mergeCell ref="K5:K6"/>
    <mergeCell ref="Q4:S4"/>
    <mergeCell ref="I5:I6"/>
    <mergeCell ref="Q5:Q6"/>
    <mergeCell ref="L5:L6"/>
    <mergeCell ref="R5:R6"/>
    <mergeCell ref="S5:S6"/>
  </mergeCells>
  <printOptions horizontalCentered="1"/>
  <pageMargins left="0.5902777777777778" right="0.5902777777777778" top="1.0090277777777779" bottom="0.7479166666666667" header="0.5902777777777778" footer="0.5902777777777778"/>
  <pageSetup fitToHeight="0" fitToWidth="1" horizontalDpi="300" verticalDpi="300" orientation="landscape" paperSize="9" scale="46" r:id="rId1"/>
  <headerFooter alignWithMargins="0">
    <oddHeader>&amp;R&amp;"Times New Roman,Normalny"&amp;16Załącznik Nr 9 do sprawozdania Burmistrza Barlinkaz wykonania budżetu Gminy Barlinek za 2014 rok</oddHeader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werbolewska</cp:lastModifiedBy>
  <cp:lastPrinted>2015-03-26T07:59:27Z</cp:lastPrinted>
  <dcterms:created xsi:type="dcterms:W3CDTF">1998-12-09T13:02:10Z</dcterms:created>
  <dcterms:modified xsi:type="dcterms:W3CDTF">2015-03-26T08:00:23Z</dcterms:modified>
  <cp:category/>
  <cp:version/>
  <cp:contentType/>
  <cp:contentStatus/>
  <cp:revision>1426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